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mc:AlternateContent xmlns:mc="http://schemas.openxmlformats.org/markup-compatibility/2006">
    <mc:Choice Requires="x15">
      <x15ac:absPath xmlns:x15ac="http://schemas.microsoft.com/office/spreadsheetml/2010/11/ac" url="https://compenergy207-my.sharepoint.com/personal/sbeauregard_compenergy207_onmicrosoft_com/Documents/Documents/"/>
    </mc:Choice>
  </mc:AlternateContent>
  <xr:revisionPtr revIDLastSave="0" documentId="8_{10C06800-61BB-42D5-84EB-C9D91A6FC03E}"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B12" i="1"/>
  <c r="D10" i="1"/>
  <c r="E10" i="1"/>
  <c r="F2" i="1" s="1"/>
  <c r="B10" i="1"/>
  <c r="C3" i="1" l="1"/>
  <c r="C4" i="1"/>
  <c r="C5" i="1"/>
  <c r="C6" i="1"/>
  <c r="C7" i="1"/>
  <c r="C8" i="1"/>
  <c r="C9" i="1"/>
  <c r="C10" i="1"/>
  <c r="C2" i="1"/>
  <c r="B19" i="1"/>
  <c r="B17" i="1"/>
  <c r="B16" i="1"/>
  <c r="D17" i="1"/>
  <c r="D16" i="1"/>
  <c r="D19" i="1"/>
  <c r="F7" i="1"/>
  <c r="F8" i="1"/>
  <c r="F3" i="1"/>
  <c r="F4" i="1"/>
  <c r="F5" i="1"/>
  <c r="F6" i="1"/>
  <c r="E17" i="1"/>
  <c r="E16" i="1"/>
  <c r="F9" i="1"/>
  <c r="F10" i="1" l="1"/>
  <c r="G10" i="1"/>
  <c r="H2" i="1" l="1"/>
  <c r="G17" i="1"/>
  <c r="G16" i="1"/>
  <c r="E19" i="1"/>
  <c r="H10" i="1"/>
  <c r="H6" i="1"/>
  <c r="H9" i="1" l="1"/>
  <c r="H5" i="1"/>
  <c r="H8" i="1"/>
  <c r="H4" i="1"/>
  <c r="H7" i="1"/>
  <c r="H3" i="1"/>
</calcChain>
</file>

<file path=xl/sharedStrings.xml><?xml version="1.0" encoding="utf-8"?>
<sst xmlns="http://schemas.openxmlformats.org/spreadsheetml/2006/main" count="60" uniqueCount="42">
  <si>
    <t>Source</t>
  </si>
  <si>
    <t>2022 Emissions (MTC02e)</t>
  </si>
  <si>
    <t>2022 Percent Share</t>
  </si>
  <si>
    <t>Revised 2020 Emissions</t>
  </si>
  <si>
    <t>2020 Emissions</t>
  </si>
  <si>
    <t>2020 Percent Share</t>
  </si>
  <si>
    <t>2019 Emissions</t>
  </si>
  <si>
    <t>2019 Percent Share</t>
  </si>
  <si>
    <t>Transportation or Buildings</t>
  </si>
  <si>
    <t>Scope</t>
  </si>
  <si>
    <t>NOTES</t>
  </si>
  <si>
    <t>Diesel for Fleet</t>
  </si>
  <si>
    <t>Transportation</t>
  </si>
  <si>
    <t>I</t>
  </si>
  <si>
    <t>Data from Fuelserve.net</t>
  </si>
  <si>
    <t>Gasoline for Fleet</t>
  </si>
  <si>
    <t>Purchased Electricity</t>
  </si>
  <si>
    <t>Buildings</t>
  </si>
  <si>
    <t>II</t>
  </si>
  <si>
    <t>Provided by CES</t>
  </si>
  <si>
    <t>LNG for CHP</t>
  </si>
  <si>
    <t>Natural Gas</t>
  </si>
  <si>
    <t>Oil 2, &lt;1%</t>
  </si>
  <si>
    <t>Propane, &lt;1%</t>
  </si>
  <si>
    <t>ULSD for CHP</t>
  </si>
  <si>
    <t>Total</t>
  </si>
  <si>
    <t>Scope 1 Total Emissions (Stationary Fuel Combustion)</t>
  </si>
  <si>
    <t>Scope 2 Total Emissions (Grid Electricity)</t>
  </si>
  <si>
    <t>Scope 3 Total Emissions (Air Travel)</t>
  </si>
  <si>
    <t>Provided by UMass Sustainability</t>
  </si>
  <si>
    <t>Emissions %share for Buildings (Stationary combustion)</t>
  </si>
  <si>
    <t>Emissions %share for Transportation (Mobile combustion)</t>
  </si>
  <si>
    <t>% Change YOY Emissions (Scope 1 &amp; II)</t>
  </si>
  <si>
    <t>NOTE FROM CES: MA DEP published 2020 emissions factor for grid electricity since the last reporting period. The Revised 2020 emissions above reflect this updated emissions factor. MA DEP has not published more recent emissions factors so the 2020 MA DEP emissions factor for grid electricity is used for 2022.</t>
  </si>
  <si>
    <t>Grid Electricity: 0.607 lb CO2e/MWh</t>
  </si>
  <si>
    <t>https://www.mass.gov/lists/massachusetts-greenhouse-gas-ghg-reporting-program-data#massdep-emission-factor-calculations-</t>
  </si>
  <si>
    <t>Diesel for Fleet: 0.010148 MTCO2e/gallon</t>
  </si>
  <si>
    <t>Gasoline for Fleet: 0.008908 MTCO2e/gallon</t>
  </si>
  <si>
    <t>https://www.mass.gov/doc/lbe-conversions-and-ghg-emissions-calculator-9320/download</t>
  </si>
  <si>
    <t xml:space="preserve">Kerosene Jet Fuel: 9.75 kg per gallon </t>
  </si>
  <si>
    <t>https://www.epa.gov/climateleadership/ghg-emission-factors-hub</t>
  </si>
  <si>
    <t>Table 10 emissions factor per passenger mile and Table 11 global warming potential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</si>
</sst>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font>
      <sz val="11"/>
      <color theme="1"/>
      <name val="Calibri"/>
      <family val="2"/>
      <scheme val="minor"/>
    </font>
    <font>
      <sz val="11"/>
      <color theme="1"/>
      <name val="Calibri"/>
      <family val="2"/>
      <scheme val="minor"/>
    </font>
    <font>
      <sz val="10"/>
      <color indexed="8"/>
      <name val="Arial"/>
      <family val="2"/>
    </font>
    <font>
      <sz val="11"/>
      <name val="Calibri"/>
      <family val="2"/>
      <scheme val="minor"/>
    </font>
    <font>
      <sz val="11"/>
      <name val="Calibri"/>
      <family val="2"/>
    </font>
    <font>
      <sz val="9"/>
      <name val="Arial"/>
      <family val="2"/>
    </font>
    <font>
      <sz val="11"/>
      <color rgb="FFFF0000"/>
      <name val="Calibri"/>
      <family val="2"/>
      <scheme val="minor"/>
    </font>
    <font>
      <sz val="11"/>
      <color rgb="FFFF0000"/>
      <name val="Calibri"/>
      <family val="2"/>
    </font>
    <font>
      <i/>
      <sz val="11"/>
      <name val="Calibri"/>
      <family val="2"/>
      <scheme val="minor"/>
    </font>
    <font>
      <sz val="11"/>
      <color rgb="FFC00000"/>
      <name val="Calibri"/>
      <family val="2"/>
      <scheme val="minor"/>
    </font>
    <font>
      <b/>
      <sz val="1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11" fillId="0" borderId="0" applyNumberFormat="0" applyFill="0" applyBorder="0" applyAlignment="0" applyProtection="0"/>
  </cellStyleXfs>
  <cellXfs count="28">
    <xf numFmtId="0" fontId="0" fillId="0" borderId="0" xfId="0"/>
    <xf numFmtId="0" fontId="3" fillId="0" borderId="0" xfId="0" applyFont="1"/>
    <xf numFmtId="9" fontId="3" fillId="0" borderId="0" xfId="1" applyFont="1" applyFill="1"/>
    <xf numFmtId="0" fontId="4" fillId="0" borderId="1" xfId="2" applyFont="1" applyBorder="1"/>
    <xf numFmtId="1" fontId="4" fillId="0" borderId="1" xfId="3" applyNumberFormat="1" applyFont="1" applyFill="1" applyBorder="1" applyAlignment="1"/>
    <xf numFmtId="9" fontId="4" fillId="0" borderId="1" xfId="1" applyFont="1" applyFill="1" applyBorder="1" applyAlignment="1"/>
    <xf numFmtId="3" fontId="4" fillId="0" borderId="1" xfId="2" applyNumberFormat="1" applyFont="1" applyBorder="1" applyAlignment="1">
      <alignment horizontal="right"/>
    </xf>
    <xf numFmtId="9" fontId="4" fillId="0" borderId="0" xfId="1" applyFont="1" applyFill="1" applyBorder="1" applyAlignment="1">
      <alignment horizontal="right"/>
    </xf>
    <xf numFmtId="1" fontId="4" fillId="0" borderId="1" xfId="2" applyNumberFormat="1" applyFont="1" applyBorder="1"/>
    <xf numFmtId="3" fontId="5" fillId="0" borderId="0" xfId="0" applyNumberFormat="1" applyFont="1" applyAlignment="1">
      <alignment vertical="center"/>
    </xf>
    <xf numFmtId="0" fontId="4" fillId="0" borderId="2" xfId="2" applyFont="1" applyBorder="1"/>
    <xf numFmtId="164" fontId="4" fillId="0" borderId="0" xfId="3" applyNumberFormat="1" applyFont="1" applyFill="1" applyBorder="1" applyAlignment="1"/>
    <xf numFmtId="9" fontId="4" fillId="0" borderId="0" xfId="3" applyNumberFormat="1" applyFont="1" applyFill="1" applyBorder="1" applyAlignment="1"/>
    <xf numFmtId="3" fontId="3" fillId="0" borderId="0" xfId="0" applyNumberFormat="1" applyFont="1"/>
    <xf numFmtId="0" fontId="4" fillId="0" borderId="0" xfId="2" applyFont="1"/>
    <xf numFmtId="9" fontId="4" fillId="0" borderId="0" xfId="1" applyFont="1" applyFill="1" applyBorder="1" applyAlignment="1"/>
    <xf numFmtId="9" fontId="3" fillId="0" borderId="0" xfId="0" applyNumberFormat="1" applyFont="1"/>
    <xf numFmtId="164" fontId="6" fillId="0" borderId="0" xfId="3" applyNumberFormat="1" applyFont="1"/>
    <xf numFmtId="164" fontId="7" fillId="0" borderId="0" xfId="3" applyNumberFormat="1" applyFont="1" applyFill="1" applyBorder="1" applyAlignment="1"/>
    <xf numFmtId="0" fontId="8" fillId="0" borderId="0" xfId="0" applyFont="1"/>
    <xf numFmtId="0" fontId="10" fillId="0" borderId="0" xfId="0" applyFont="1"/>
    <xf numFmtId="0" fontId="9" fillId="0" borderId="0" xfId="0" applyFont="1" applyAlignment="1">
      <alignment horizontal="left" vertical="center" wrapText="1"/>
    </xf>
    <xf numFmtId="0" fontId="11" fillId="0" borderId="0" xfId="4"/>
    <xf numFmtId="10" fontId="4" fillId="0" borderId="0" xfId="2" applyNumberFormat="1" applyFont="1"/>
    <xf numFmtId="9" fontId="4" fillId="0" borderId="0" xfId="2" applyNumberFormat="1" applyFont="1"/>
    <xf numFmtId="9" fontId="4" fillId="0" borderId="1" xfId="2" applyNumberFormat="1" applyFont="1" applyBorder="1"/>
    <xf numFmtId="0" fontId="4" fillId="0" borderId="0" xfId="2" applyFont="1" applyBorder="1"/>
    <xf numFmtId="9" fontId="4" fillId="0" borderId="0" xfId="2" applyNumberFormat="1" applyFont="1" applyBorder="1"/>
  </cellXfs>
  <cellStyles count="5">
    <cellStyle name="Comma" xfId="3" builtinId="3"/>
    <cellStyle name="Hyperlink" xfId="4" builtinId="8"/>
    <cellStyle name="Normal" xfId="0" builtinId="0"/>
    <cellStyle name="Normal_RawData"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pa.gov/climateleadership/ghg-emission-factors-hub" TargetMode="External"/><Relationship Id="rId2" Type="http://schemas.openxmlformats.org/officeDocument/2006/relationships/hyperlink" Target="https://www.mass.gov/doc/lbe-conversions-and-ghg-emissions-calculator-9320/download" TargetMode="External"/><Relationship Id="rId1" Type="http://schemas.openxmlformats.org/officeDocument/2006/relationships/hyperlink" Target="https://www.mass.gov/lists/massachusetts-greenhouse-gas-ghg-reporting-program-dat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workbookViewId="0">
      <selection activeCell="B12" sqref="B12"/>
    </sheetView>
  </sheetViews>
  <sheetFormatPr defaultRowHeight="15"/>
  <cols>
    <col min="1" max="1" width="50.28515625" style="1" customWidth="1"/>
    <col min="2" max="4" width="32.140625" style="1" customWidth="1"/>
    <col min="5" max="6" width="30.5703125" style="1" customWidth="1"/>
    <col min="7" max="7" width="15" style="1" customWidth="1"/>
    <col min="8" max="8" width="18" style="2" bestFit="1" customWidth="1"/>
    <col min="9" max="9" width="25.28515625" style="1" bestFit="1" customWidth="1"/>
    <col min="10" max="10" width="9.140625" style="1"/>
    <col min="11" max="11" width="27.42578125" style="1" bestFit="1" customWidth="1"/>
    <col min="12" max="16384" width="9.140625" style="1"/>
  </cols>
  <sheetData>
    <row r="1" spans="1:11">
      <c r="A1" s="1" t="s">
        <v>0</v>
      </c>
      <c r="B1" s="1" t="s">
        <v>1</v>
      </c>
      <c r="C1" s="1" t="s">
        <v>2</v>
      </c>
      <c r="D1" s="1" t="s">
        <v>3</v>
      </c>
      <c r="E1" s="1" t="s">
        <v>4</v>
      </c>
      <c r="F1" s="1" t="s">
        <v>5</v>
      </c>
      <c r="G1" s="1" t="s">
        <v>6</v>
      </c>
      <c r="H1" s="2" t="s">
        <v>7</v>
      </c>
      <c r="I1" s="1" t="s">
        <v>8</v>
      </c>
      <c r="J1" s="1" t="s">
        <v>9</v>
      </c>
      <c r="K1" s="1" t="s">
        <v>10</v>
      </c>
    </row>
    <row r="2" spans="1:11">
      <c r="A2" s="3" t="s">
        <v>11</v>
      </c>
      <c r="B2" s="3">
        <v>433.62</v>
      </c>
      <c r="C2" s="25">
        <f>B2/$B$10</f>
        <v>3.7465100351441131E-3</v>
      </c>
      <c r="D2" s="4">
        <v>457</v>
      </c>
      <c r="E2" s="4">
        <v>457</v>
      </c>
      <c r="F2" s="5">
        <f>E2/$E$10</f>
        <v>4.0171233177746721E-3</v>
      </c>
      <c r="G2" s="6">
        <v>548</v>
      </c>
      <c r="H2" s="7">
        <f>G2/$G$10</f>
        <v>4.3345857227605296E-3</v>
      </c>
      <c r="I2" s="1" t="s">
        <v>12</v>
      </c>
      <c r="J2" s="1" t="s">
        <v>13</v>
      </c>
      <c r="K2" s="1" t="s">
        <v>14</v>
      </c>
    </row>
    <row r="3" spans="1:11">
      <c r="A3" s="3" t="s">
        <v>15</v>
      </c>
      <c r="B3" s="3">
        <v>906.16</v>
      </c>
      <c r="C3" s="25">
        <f t="shared" ref="C3:C10" si="0">B3/$B$10</f>
        <v>7.8292918533420727E-3</v>
      </c>
      <c r="D3" s="8">
        <v>928</v>
      </c>
      <c r="E3" s="8">
        <v>928</v>
      </c>
      <c r="F3" s="5">
        <f t="shared" ref="F3:F9" si="1">E3/$E$10</f>
        <v>8.1573094942995524E-3</v>
      </c>
      <c r="G3" s="6">
        <v>1228</v>
      </c>
      <c r="H3" s="7">
        <f t="shared" ref="H3:H10" si="2">G3/$G$10</f>
        <v>9.7132687364049827E-3</v>
      </c>
      <c r="I3" s="1" t="s">
        <v>12</v>
      </c>
      <c r="J3" s="1" t="s">
        <v>13</v>
      </c>
      <c r="K3" s="1" t="s">
        <v>14</v>
      </c>
    </row>
    <row r="4" spans="1:11">
      <c r="A4" s="3" t="s">
        <v>16</v>
      </c>
      <c r="B4" s="9">
        <v>9460.1441796046474</v>
      </c>
      <c r="C4" s="25">
        <f t="shared" si="0"/>
        <v>8.1736370791935298E-2</v>
      </c>
      <c r="D4" s="17">
        <v>11856.128064246899</v>
      </c>
      <c r="E4" s="4">
        <v>9844</v>
      </c>
      <c r="F4" s="5">
        <f t="shared" si="1"/>
        <v>8.6530770109789656E-2</v>
      </c>
      <c r="G4" s="6">
        <v>16405</v>
      </c>
      <c r="H4" s="7">
        <f t="shared" si="2"/>
        <v>0.12976072770417243</v>
      </c>
      <c r="I4" s="1" t="s">
        <v>17</v>
      </c>
      <c r="J4" s="1" t="s">
        <v>18</v>
      </c>
      <c r="K4" s="1" t="s">
        <v>19</v>
      </c>
    </row>
    <row r="5" spans="1:11">
      <c r="A5" s="3" t="s">
        <v>20</v>
      </c>
      <c r="B5" s="9">
        <v>12485.861538347812</v>
      </c>
      <c r="C5" s="25">
        <f t="shared" si="0"/>
        <v>0.10787880067995016</v>
      </c>
      <c r="D5" s="4">
        <v>10243</v>
      </c>
      <c r="E5" s="4">
        <v>10243</v>
      </c>
      <c r="F5" s="5">
        <f t="shared" si="1"/>
        <v>9.0038061584170603E-2</v>
      </c>
      <c r="G5" s="6">
        <v>13503</v>
      </c>
      <c r="H5" s="7">
        <f t="shared" si="2"/>
        <v>0.10680640696064861</v>
      </c>
      <c r="I5" s="1" t="s">
        <v>17</v>
      </c>
      <c r="J5" s="1" t="s">
        <v>13</v>
      </c>
      <c r="K5" s="1" t="s">
        <v>19</v>
      </c>
    </row>
    <row r="6" spans="1:11">
      <c r="A6" s="3" t="s">
        <v>21</v>
      </c>
      <c r="B6" s="9">
        <v>84644.85312896008</v>
      </c>
      <c r="C6" s="25">
        <f t="shared" si="0"/>
        <v>0.73133801870519932</v>
      </c>
      <c r="D6" s="4">
        <v>88058</v>
      </c>
      <c r="E6" s="4">
        <v>88058</v>
      </c>
      <c r="F6" s="5">
        <f t="shared" si="1"/>
        <v>0.77404780113042027</v>
      </c>
      <c r="G6" s="6">
        <v>87720</v>
      </c>
      <c r="H6" s="7">
        <f t="shared" si="2"/>
        <v>0.69385010876013442</v>
      </c>
      <c r="I6" s="1" t="s">
        <v>17</v>
      </c>
      <c r="J6" s="1" t="s">
        <v>13</v>
      </c>
      <c r="K6" s="1" t="s">
        <v>19</v>
      </c>
    </row>
    <row r="7" spans="1:11">
      <c r="A7" s="3" t="s">
        <v>22</v>
      </c>
      <c r="B7" s="9">
        <v>66.15232999633696</v>
      </c>
      <c r="C7" s="25">
        <f t="shared" si="0"/>
        <v>5.7156120146543369E-4</v>
      </c>
      <c r="D7" s="8">
        <v>0</v>
      </c>
      <c r="E7" s="8">
        <v>0</v>
      </c>
      <c r="F7" s="5">
        <f t="shared" si="1"/>
        <v>0</v>
      </c>
      <c r="G7" s="6">
        <v>212</v>
      </c>
      <c r="H7" s="7">
        <f t="shared" si="2"/>
        <v>1.6768835277832708E-3</v>
      </c>
      <c r="I7" s="1" t="s">
        <v>17</v>
      </c>
      <c r="J7" s="1" t="s">
        <v>13</v>
      </c>
      <c r="K7" s="1" t="s">
        <v>19</v>
      </c>
    </row>
    <row r="8" spans="1:11">
      <c r="A8" s="3" t="s">
        <v>23</v>
      </c>
      <c r="B8" s="9">
        <v>570.3873180137972</v>
      </c>
      <c r="C8" s="25">
        <f t="shared" si="0"/>
        <v>4.9281901454214004E-3</v>
      </c>
      <c r="D8" s="4">
        <v>318</v>
      </c>
      <c r="E8" s="4">
        <v>318</v>
      </c>
      <c r="F8" s="5">
        <f t="shared" si="1"/>
        <v>2.7952849344690276E-3</v>
      </c>
      <c r="G8" s="6">
        <v>244</v>
      </c>
      <c r="H8" s="7">
        <f t="shared" si="2"/>
        <v>1.9299980225430096E-3</v>
      </c>
      <c r="I8" s="1" t="s">
        <v>17</v>
      </c>
      <c r="J8" s="1" t="s">
        <v>13</v>
      </c>
      <c r="K8" s="1" t="s">
        <v>19</v>
      </c>
    </row>
    <row r="9" spans="1:11">
      <c r="A9" s="3" t="s">
        <v>24</v>
      </c>
      <c r="B9" s="9">
        <v>7172.5355142299568</v>
      </c>
      <c r="C9" s="25">
        <f t="shared" si="0"/>
        <v>6.197125658754226E-2</v>
      </c>
      <c r="D9" s="4">
        <v>3915</v>
      </c>
      <c r="E9" s="4">
        <v>3915</v>
      </c>
      <c r="F9" s="5">
        <f t="shared" si="1"/>
        <v>3.4413649429076237E-2</v>
      </c>
      <c r="G9" s="6">
        <v>6565</v>
      </c>
      <c r="H9" s="7">
        <f t="shared" si="2"/>
        <v>5.19280205655527E-2</v>
      </c>
      <c r="I9" s="1" t="s">
        <v>17</v>
      </c>
      <c r="J9" s="1" t="s">
        <v>13</v>
      </c>
      <c r="K9" s="1" t="s">
        <v>19</v>
      </c>
    </row>
    <row r="10" spans="1:11">
      <c r="A10" s="10" t="s">
        <v>25</v>
      </c>
      <c r="B10" s="11">
        <f>SUM(B2:B9)</f>
        <v>115739.71400915262</v>
      </c>
      <c r="C10" s="25">
        <f t="shared" si="0"/>
        <v>1</v>
      </c>
      <c r="D10" s="18">
        <f>SUM(D2:D9)</f>
        <v>115775.12806424691</v>
      </c>
      <c r="E10" s="11">
        <f>SUM(E2:E9)</f>
        <v>113763</v>
      </c>
      <c r="F10" s="12">
        <f>SUM(F2:F9)</f>
        <v>1</v>
      </c>
      <c r="G10" s="13">
        <f>SUM(G2:G9)</f>
        <v>126425</v>
      </c>
      <c r="H10" s="7">
        <f t="shared" si="2"/>
        <v>1</v>
      </c>
    </row>
    <row r="11" spans="1:11">
      <c r="A11" s="26"/>
      <c r="B11" s="11"/>
      <c r="C11" s="27"/>
      <c r="D11" s="18"/>
      <c r="E11" s="11"/>
      <c r="F11" s="12"/>
      <c r="G11" s="13"/>
      <c r="H11" s="7"/>
    </row>
    <row r="12" spans="1:11">
      <c r="A12" s="1" t="s">
        <v>26</v>
      </c>
      <c r="B12" s="13">
        <f>SUM(B5:B9)</f>
        <v>104939.78982954798</v>
      </c>
    </row>
    <row r="13" spans="1:11">
      <c r="A13" s="1" t="s">
        <v>27</v>
      </c>
      <c r="B13" s="13">
        <f>(B4)</f>
        <v>9460.1441796046474</v>
      </c>
    </row>
    <row r="14" spans="1:11">
      <c r="A14" s="1" t="s">
        <v>28</v>
      </c>
      <c r="B14" s="13">
        <v>2923</v>
      </c>
      <c r="K14" s="1" t="s">
        <v>29</v>
      </c>
    </row>
    <row r="15" spans="1:11">
      <c r="B15" s="13"/>
    </row>
    <row r="16" spans="1:11">
      <c r="A16" s="14" t="s">
        <v>30</v>
      </c>
      <c r="B16" s="24">
        <f>(SUM(B4:B9))/B10</f>
        <v>0.98842419811151383</v>
      </c>
      <c r="C16" s="24"/>
      <c r="D16" s="24">
        <f>(SUM(D4:D9))/D10</f>
        <v>0.98803715423893612</v>
      </c>
      <c r="E16" s="15">
        <f>(SUM(E4:E9))/E10</f>
        <v>0.9878255671879258</v>
      </c>
      <c r="F16" s="15"/>
      <c r="G16" s="16">
        <f>(SUM(G4:G9))/G10</f>
        <v>0.98595214554083443</v>
      </c>
    </row>
    <row r="17" spans="1:7">
      <c r="A17" s="14" t="s">
        <v>31</v>
      </c>
      <c r="B17" s="24">
        <f>(SUM(B2:B3))/B10</f>
        <v>1.1575801888486186E-2</v>
      </c>
      <c r="C17" s="24"/>
      <c r="D17" s="24">
        <f>(SUM(D2:D3))/D10</f>
        <v>1.1962845761063845E-2</v>
      </c>
      <c r="E17" s="15">
        <f>(SUM(E2:E3))/E10</f>
        <v>1.2174432812074224E-2</v>
      </c>
      <c r="F17" s="15"/>
      <c r="G17" s="16">
        <f>(SUM(G2:G3))/G10</f>
        <v>1.4047854459165513E-2</v>
      </c>
    </row>
    <row r="18" spans="1:7">
      <c r="A18" s="14"/>
      <c r="B18" s="14"/>
      <c r="C18" s="14"/>
      <c r="D18" s="14"/>
      <c r="E18" s="15"/>
      <c r="F18" s="14"/>
      <c r="G18" s="16"/>
    </row>
    <row r="19" spans="1:7">
      <c r="A19" s="14" t="s">
        <v>32</v>
      </c>
      <c r="B19" s="23">
        <f>SUM(B10-D10)/B10</f>
        <v>-3.0598015035256126E-4</v>
      </c>
      <c r="C19" s="23"/>
      <c r="D19" s="24">
        <f>SUM(D10-E10)/D10</f>
        <v>1.7379622876601955E-2</v>
      </c>
      <c r="E19" s="2">
        <f>SUM(E10-G10)/E10</f>
        <v>-0.11130156553536738</v>
      </c>
    </row>
    <row r="21" spans="1:7" ht="58.5" customHeight="1">
      <c r="A21" s="21" t="s">
        <v>33</v>
      </c>
      <c r="B21" s="21"/>
      <c r="C21" s="21"/>
      <c r="D21" s="21"/>
    </row>
    <row r="22" spans="1:7">
      <c r="A22" s="20" t="s">
        <v>34</v>
      </c>
    </row>
    <row r="23" spans="1:7">
      <c r="A23" s="22" t="s">
        <v>35</v>
      </c>
    </row>
    <row r="24" spans="1:7">
      <c r="A24" s="19"/>
    </row>
    <row r="25" spans="1:7">
      <c r="A25" s="20" t="s">
        <v>36</v>
      </c>
    </row>
    <row r="26" spans="1:7">
      <c r="A26" s="20" t="s">
        <v>37</v>
      </c>
    </row>
    <row r="27" spans="1:7">
      <c r="A27" s="22" t="s">
        <v>38</v>
      </c>
    </row>
    <row r="29" spans="1:7">
      <c r="A29" s="20" t="s">
        <v>39</v>
      </c>
    </row>
    <row r="30" spans="1:7">
      <c r="A30" s="22" t="s">
        <v>40</v>
      </c>
    </row>
    <row r="31" spans="1:7">
      <c r="A31" s="1" t="s">
        <v>41</v>
      </c>
    </row>
  </sheetData>
  <mergeCells count="1">
    <mergeCell ref="A21:D21"/>
  </mergeCells>
  <hyperlinks>
    <hyperlink ref="A23" r:id="rId1" location="massdep-emission-factor-calculations-" xr:uid="{796E3883-2503-418C-A4D7-A47638DB13FA}"/>
    <hyperlink ref="A27" r:id="rId2" xr:uid="{E43166C9-F062-4F1A-B5C7-E1DEE20E8512}"/>
    <hyperlink ref="A30" r:id="rId3" xr:uid="{C4E5FD33-32B9-432B-8660-F5CDDD3EDF2E}"/>
  </hyperlinks>
  <pageMargins left="0.7" right="0.7" top="0.75" bottom="0.75" header="0.3" footer="0.3"/>
  <pageSetup orientation="portrait" r:id="rId4"/>
  <ignoredErrors>
    <ignoredError sqref="G16:G17 E16:E17" formulaRange="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UMASS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Ezra Small</dc:creator>
  <cp:keywords/>
  <dc:description/>
  <cp:lastModifiedBy/>
  <cp:revision/>
  <dcterms:created xsi:type="dcterms:W3CDTF">2016-04-05T19:38:05Z</dcterms:created>
  <dcterms:modified xsi:type="dcterms:W3CDTF">2022-12-20T17:22:19Z</dcterms:modified>
  <cp:category/>
  <cp:contentStatus/>
</cp:coreProperties>
</file>