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vinard\Box Sync\Working files\"/>
    </mc:Choice>
  </mc:AlternateContent>
  <bookViews>
    <workbookView xWindow="0" yWindow="0" windowWidth="25200" windowHeight="12570" tabRatio="847" activeTab="1"/>
  </bookViews>
  <sheets>
    <sheet name="Adm Info (1)" sheetId="18" r:id="rId1"/>
    <sheet name="Service Lines (2)" sheetId="20" r:id="rId2"/>
    <sheet name="Equipment (3)" sheetId="8" r:id="rId3"/>
    <sheet name="Salary Allocation (4)" sheetId="6" r:id="rId4"/>
    <sheet name="Salary &amp; Fringe (5)" sheetId="21" r:id="rId5"/>
    <sheet name="Other Expenses (6)" sheetId="4" r:id="rId6"/>
  </sheets>
  <definedNames>
    <definedName name="_xlnm._FilterDatabase" localSheetId="2" hidden="1">'Equipment (3)'!$A$5:$L$42</definedName>
    <definedName name="_xlnm.Print_Area" localSheetId="0">'Adm Info (1)'!$A$1:$F$22</definedName>
    <definedName name="_xlnm.Print_Area" localSheetId="2">'Equipment (3)'!$A$1:$L$42</definedName>
    <definedName name="_xlnm.Print_Area" localSheetId="4">'Salary &amp; Fringe (5)'!$A$1:$M$42</definedName>
    <definedName name="_xlnm.Print_Area" localSheetId="1">'Service Lines (2)'!$A$1:$W$31</definedName>
    <definedName name="_xlnm.Print_Titles" localSheetId="2">'Equipment (3)'!$1:$5</definedName>
    <definedName name="_xlnm.Print_Titles" localSheetId="5">'Other Expenses (6)'!$1:$4</definedName>
    <definedName name="_xlnm.Print_Titles" localSheetId="3">'Salary Allocation (4)'!$A:$D</definedName>
    <definedName name="_xlnm.Print_Titles" localSheetId="1">'Service Lines (2)'!$A:$B</definedName>
    <definedName name="Z_3672BE6D_DA44_4F84_8755_BB725FE2CB85_.wvu.PrintTitles" localSheetId="2" hidden="1">'Equipment (3)'!$1:$5</definedName>
    <definedName name="Z_3672BE6D_DA44_4F84_8755_BB725FE2CB85_.wvu.PrintTitles" localSheetId="4" hidden="1">#REF!</definedName>
    <definedName name="Z_3672BE6D_DA44_4F84_8755_BB725FE2CB85_.wvu.PrintTitles" localSheetId="3" hidden="1">'Salary Allocation (4)'!$A:$D</definedName>
    <definedName name="Z_3672BE6D_DA44_4F84_8755_BB725FE2CB85_.wvu.Rows" localSheetId="1" hidden="1">'Service Lines (2)'!$30:$30,'Service Lines (2)'!$32:$32</definedName>
    <definedName name="Z_81E76056_C85E_436A_854B_2AA07CAC339A_.wvu.Cols" localSheetId="5" hidden="1">'Other Expenses (6)'!#REF!</definedName>
    <definedName name="Z_81E76056_C85E_436A_854B_2AA07CAC339A_.wvu.PrintArea" localSheetId="0" hidden="1">'Adm Info (1)'!$A$1:$C$46</definedName>
    <definedName name="Z_81E76056_C85E_436A_854B_2AA07CAC339A_.wvu.PrintTitles" localSheetId="2" hidden="1">'Equipment (3)'!$1:$5</definedName>
    <definedName name="Z_81E76056_C85E_436A_854B_2AA07CAC339A_.wvu.PrintTitles" localSheetId="4" hidden="1">#REF!</definedName>
    <definedName name="Z_81E76056_C85E_436A_854B_2AA07CAC339A_.wvu.PrintTitles" localSheetId="3" hidden="1">'Salary Allocation (4)'!$A:$D</definedName>
    <definedName name="Z_81E76056_C85E_436A_854B_2AA07CAC339A_.wvu.Rows" localSheetId="5" hidden="1">'Other Expenses (6)'!$29:$42</definedName>
    <definedName name="Z_81E76056_C85E_436A_854B_2AA07CAC339A_.wvu.Rows" localSheetId="1" hidden="1">'Service Lines (2)'!$25:$29,'Service Lines (2)'!$30:$30,'Service Lines (2)'!$32:$32</definedName>
    <definedName name="Z_F63CD59A_FA97_46A3_B647_4BF9D9A9FE4F_.wvu.PrintTitles" localSheetId="2" hidden="1">'Equipment (3)'!$1:$5</definedName>
    <definedName name="Z_F63CD59A_FA97_46A3_B647_4BF9D9A9FE4F_.wvu.PrintTitles" localSheetId="4" hidden="1">#REF!</definedName>
    <definedName name="Z_F63CD59A_FA97_46A3_B647_4BF9D9A9FE4F_.wvu.PrintTitles" localSheetId="3" hidden="1">'Salary Allocation (4)'!$A:$D</definedName>
    <definedName name="Z_F63CD59A_FA97_46A3_B647_4BF9D9A9FE4F_.wvu.Rows" localSheetId="1" hidden="1">'Service Lines (2)'!$30:$30,'Service Lines (2)'!$32:$32</definedName>
  </definedNames>
  <calcPr calcId="162913"/>
  <customWorkbookViews>
    <customWorkbookView name="Simpson,Kim Charles - Personal View" guid="{3672BE6D-DA44-4F84-8755-BB725FE2CB85}" mergeInterval="0" personalView="1" maximized="1" xWindow="1" yWindow="1" windowWidth="1024" windowHeight="550" tabRatio="848" activeSheetId="14"/>
    <customWorkbookView name="Streib,Beverly D - Personal View" guid="{81E76056-C85E-436A-854B-2AA07CAC339A}" mergeInterval="0" personalView="1" maximized="1" xWindow="1" yWindow="1" windowWidth="1024" windowHeight="502" tabRatio="848" activeSheetId="5"/>
    <customWorkbookView name="bdykes - Personal View" guid="{F63CD59A-FA97-46A3-B647-4BF9D9A9FE4F}" mergeInterval="0" personalView="1" maximized="1" xWindow="1" yWindow="1" windowWidth="1024" windowHeight="502" tabRatio="848" activeSheetId="8"/>
  </customWorkbookViews>
</workbook>
</file>

<file path=xl/calcChain.xml><?xml version="1.0" encoding="utf-8"?>
<calcChain xmlns="http://schemas.openxmlformats.org/spreadsheetml/2006/main">
  <c r="B8" i="6" l="1"/>
  <c r="B9" i="6"/>
  <c r="B10" i="6"/>
  <c r="B11" i="6"/>
  <c r="B12" i="6"/>
  <c r="B13" i="6"/>
  <c r="Z5" i="20" l="1"/>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8" i="6"/>
  <c r="M37" i="6" l="1"/>
  <c r="N16" i="6"/>
  <c r="Z14" i="20" s="1"/>
  <c r="N20" i="6"/>
  <c r="Z18" i="20" s="1"/>
  <c r="N24" i="6"/>
  <c r="Z22" i="20" s="1"/>
  <c r="N28" i="6"/>
  <c r="Z26" i="20" s="1"/>
  <c r="N32" i="6"/>
  <c r="N36" i="6"/>
  <c r="N13" i="6"/>
  <c r="Z11" i="20" s="1"/>
  <c r="N21" i="6"/>
  <c r="Z19" i="20" s="1"/>
  <c r="N29" i="6"/>
  <c r="Z27" i="20" s="1"/>
  <c r="N8" i="6"/>
  <c r="Z6" i="20" s="1"/>
  <c r="N14" i="6"/>
  <c r="Z12" i="20" s="1"/>
  <c r="N18" i="6"/>
  <c r="Z16" i="20" s="1"/>
  <c r="N22" i="6"/>
  <c r="Z20" i="20" s="1"/>
  <c r="N26" i="6"/>
  <c r="Z24" i="20" s="1"/>
  <c r="N30" i="6"/>
  <c r="Z28" i="20" s="1"/>
  <c r="N34" i="6"/>
  <c r="N11" i="6"/>
  <c r="Z9" i="20" s="1"/>
  <c r="N15" i="6"/>
  <c r="Z13" i="20" s="1"/>
  <c r="N19" i="6"/>
  <c r="Z17" i="20" s="1"/>
  <c r="N23" i="6"/>
  <c r="Z21" i="20" s="1"/>
  <c r="N27" i="6"/>
  <c r="Z25" i="20" s="1"/>
  <c r="N31" i="6"/>
  <c r="Z29" i="20" s="1"/>
  <c r="N35" i="6"/>
  <c r="N9" i="6"/>
  <c r="Z7" i="20" s="1"/>
  <c r="N17" i="6"/>
  <c r="Z15" i="20" s="1"/>
  <c r="N25" i="6"/>
  <c r="Z23" i="20" s="1"/>
  <c r="N33" i="6"/>
  <c r="N12" i="6"/>
  <c r="Z10" i="20" s="1"/>
  <c r="N10" i="6"/>
  <c r="Z8" i="20" s="1"/>
  <c r="D31" i="20"/>
  <c r="L7" i="21" l="1"/>
  <c r="L6" i="21"/>
  <c r="L37" i="6"/>
  <c r="L38" i="6" s="1"/>
  <c r="L39" i="6" s="1"/>
  <c r="L9" i="8" l="1"/>
  <c r="I7" i="8"/>
  <c r="K7" i="8" s="1"/>
  <c r="K8" i="8"/>
  <c r="I9" i="8"/>
  <c r="K9" i="8" s="1"/>
  <c r="I10" i="8"/>
  <c r="K10" i="8"/>
  <c r="I11" i="8"/>
  <c r="K11" i="8" s="1"/>
  <c r="I12" i="8"/>
  <c r="K12" i="8"/>
  <c r="I13" i="8"/>
  <c r="K13" i="8" s="1"/>
  <c r="I14" i="8"/>
  <c r="K14" i="8"/>
  <c r="I15" i="8"/>
  <c r="K15" i="8" s="1"/>
  <c r="I16" i="8"/>
  <c r="K16" i="8"/>
  <c r="K17" i="8"/>
  <c r="K20" i="8"/>
  <c r="K21" i="8"/>
  <c r="K24" i="8"/>
  <c r="K25" i="8"/>
  <c r="K28" i="8"/>
  <c r="K29" i="8"/>
  <c r="K32" i="8"/>
  <c r="K33" i="8"/>
  <c r="K36" i="8"/>
  <c r="K37" i="8"/>
  <c r="K40" i="8"/>
  <c r="K41" i="8"/>
  <c r="I6" i="8"/>
  <c r="K6" i="8" s="1"/>
  <c r="C37" i="6"/>
  <c r="C38" i="6" s="1"/>
  <c r="D37" i="6"/>
  <c r="D38" i="6" s="1"/>
  <c r="D39" i="6" s="1"/>
  <c r="E37" i="6"/>
  <c r="E38" i="6" s="1"/>
  <c r="E39" i="6" s="1"/>
  <c r="F37" i="6"/>
  <c r="F38" i="6" s="1"/>
  <c r="F39" i="6" s="1"/>
  <c r="I17" i="8"/>
  <c r="F9" i="21"/>
  <c r="F10" i="21" s="1"/>
  <c r="F11" i="21" s="1"/>
  <c r="E9" i="21"/>
  <c r="E10" i="21" s="1"/>
  <c r="A14" i="21"/>
  <c r="B14" i="21" s="1"/>
  <c r="A15" i="21"/>
  <c r="B15" i="21" s="1"/>
  <c r="A16" i="21"/>
  <c r="B16" i="21" s="1"/>
  <c r="A17" i="21"/>
  <c r="B17" i="21" s="1"/>
  <c r="A18" i="21"/>
  <c r="B18" i="21" s="1"/>
  <c r="A1" i="21"/>
  <c r="C1" i="21"/>
  <c r="A2" i="21"/>
  <c r="C6" i="21"/>
  <c r="D6" i="21"/>
  <c r="E6" i="21"/>
  <c r="F6" i="21"/>
  <c r="G6" i="21"/>
  <c r="H6" i="21"/>
  <c r="I6" i="21"/>
  <c r="J6" i="21"/>
  <c r="K6" i="21"/>
  <c r="C7" i="21"/>
  <c r="E7" i="21"/>
  <c r="F7" i="21"/>
  <c r="G7" i="21"/>
  <c r="H7" i="21"/>
  <c r="I7" i="21"/>
  <c r="J7" i="21"/>
  <c r="K7" i="21"/>
  <c r="C9" i="21"/>
  <c r="D9" i="21"/>
  <c r="D10" i="21" s="1"/>
  <c r="D11" i="21" s="1"/>
  <c r="G9" i="21"/>
  <c r="G10" i="21" s="1"/>
  <c r="G11" i="21" s="1"/>
  <c r="H9" i="21"/>
  <c r="H10" i="21"/>
  <c r="H11" i="21" s="1"/>
  <c r="I9" i="21"/>
  <c r="I10" i="21" s="1"/>
  <c r="I11" i="21" s="1"/>
  <c r="J9" i="21"/>
  <c r="J10" i="21" s="1"/>
  <c r="J11" i="21" s="1"/>
  <c r="K9" i="21"/>
  <c r="K10" i="21" s="1"/>
  <c r="K11" i="21" s="1"/>
  <c r="L9" i="21"/>
  <c r="L10" i="21" s="1"/>
  <c r="L11" i="21" s="1"/>
  <c r="A13" i="21"/>
  <c r="B13" i="21" s="1"/>
  <c r="A19" i="21"/>
  <c r="B19" i="21" s="1"/>
  <c r="A20" i="21"/>
  <c r="B20" i="21" s="1"/>
  <c r="A21" i="21"/>
  <c r="B21" i="21" s="1"/>
  <c r="A22" i="21"/>
  <c r="B22" i="21" s="1"/>
  <c r="A23" i="21"/>
  <c r="B23" i="21" s="1"/>
  <c r="A24" i="21"/>
  <c r="B24" i="21" s="1"/>
  <c r="A25" i="21"/>
  <c r="B25" i="21" s="1"/>
  <c r="A26" i="21"/>
  <c r="B26" i="21" s="1"/>
  <c r="A27" i="21"/>
  <c r="B27" i="21" s="1"/>
  <c r="A28" i="21"/>
  <c r="B28" i="21"/>
  <c r="A29" i="21"/>
  <c r="B29" i="21"/>
  <c r="A30" i="21"/>
  <c r="B30" i="21"/>
  <c r="A31" i="21"/>
  <c r="B31" i="21"/>
  <c r="A32" i="21"/>
  <c r="B32" i="21" s="1"/>
  <c r="A33" i="21"/>
  <c r="B33" i="21" s="1"/>
  <c r="A34" i="21"/>
  <c r="B34" i="21" s="1"/>
  <c r="A35" i="21"/>
  <c r="B35" i="21" s="1"/>
  <c r="A36" i="21"/>
  <c r="B36" i="21" s="1"/>
  <c r="A37" i="21"/>
  <c r="B37" i="21" s="1"/>
  <c r="A38" i="21"/>
  <c r="B38" i="21" s="1"/>
  <c r="A39" i="21"/>
  <c r="B39" i="21" s="1"/>
  <c r="A40" i="21"/>
  <c r="B40" i="21" s="1"/>
  <c r="A41" i="21"/>
  <c r="B41" i="21" s="1"/>
  <c r="E17" i="18"/>
  <c r="I6" i="4"/>
  <c r="K6" i="4" s="1"/>
  <c r="G6" i="20" s="1"/>
  <c r="G34" i="20" s="1"/>
  <c r="Q7" i="20"/>
  <c r="Q8" i="20"/>
  <c r="Q9" i="20"/>
  <c r="Q10" i="20"/>
  <c r="Q12" i="20"/>
  <c r="Q13" i="20"/>
  <c r="Q14" i="20"/>
  <c r="Q15" i="20"/>
  <c r="Q16" i="20"/>
  <c r="Q17" i="20"/>
  <c r="Q18" i="20"/>
  <c r="Q19" i="20"/>
  <c r="Q20" i="20"/>
  <c r="Q21" i="20"/>
  <c r="Q22" i="20"/>
  <c r="Q23" i="20"/>
  <c r="Q24" i="20"/>
  <c r="Q25" i="20"/>
  <c r="Q26" i="20"/>
  <c r="Q27" i="20"/>
  <c r="Q28" i="20"/>
  <c r="Q29" i="20"/>
  <c r="Q6" i="20"/>
  <c r="I9" i="4"/>
  <c r="K9" i="4" s="1"/>
  <c r="G9" i="20" s="1"/>
  <c r="G12" i="20"/>
  <c r="G13" i="20"/>
  <c r="G14" i="20"/>
  <c r="G15" i="20"/>
  <c r="G16" i="20"/>
  <c r="G17" i="20"/>
  <c r="G18" i="20"/>
  <c r="G19" i="20"/>
  <c r="G20" i="20"/>
  <c r="G21" i="20"/>
  <c r="G22" i="20"/>
  <c r="G23" i="20"/>
  <c r="G24" i="20"/>
  <c r="G25" i="20"/>
  <c r="G26" i="20"/>
  <c r="G27" i="20"/>
  <c r="G28" i="20"/>
  <c r="G29" i="20"/>
  <c r="I7" i="4"/>
  <c r="K7" i="4" s="1"/>
  <c r="G7" i="20" s="1"/>
  <c r="I8" i="4"/>
  <c r="K8" i="4" s="1"/>
  <c r="G8" i="20" s="1"/>
  <c r="I10" i="4"/>
  <c r="K10" i="4" s="1"/>
  <c r="G10" i="20" s="1"/>
  <c r="I11" i="4"/>
  <c r="K11" i="4"/>
  <c r="G11" i="20"/>
  <c r="I12" i="4"/>
  <c r="K12" i="4" s="1"/>
  <c r="I13" i="4"/>
  <c r="K13" i="4"/>
  <c r="I14" i="4"/>
  <c r="K14" i="4" s="1"/>
  <c r="I15" i="4"/>
  <c r="K15" i="4"/>
  <c r="I16" i="4"/>
  <c r="K16" i="4" s="1"/>
  <c r="I17" i="4"/>
  <c r="K17" i="4"/>
  <c r="I18" i="4"/>
  <c r="K18" i="4" s="1"/>
  <c r="I19" i="4"/>
  <c r="K19" i="4"/>
  <c r="I20" i="4"/>
  <c r="K20" i="4" s="1"/>
  <c r="I21" i="4"/>
  <c r="K21" i="4"/>
  <c r="I22" i="4"/>
  <c r="K22" i="4" s="1"/>
  <c r="I23" i="4"/>
  <c r="K23" i="4"/>
  <c r="I24" i="4"/>
  <c r="K24" i="4" s="1"/>
  <c r="I25" i="4"/>
  <c r="K25" i="4"/>
  <c r="I26" i="4"/>
  <c r="K26" i="4" s="1"/>
  <c r="I27" i="4"/>
  <c r="K27" i="4"/>
  <c r="I28" i="4"/>
  <c r="K28" i="4" s="1"/>
  <c r="I29" i="4"/>
  <c r="K29" i="4"/>
  <c r="I30" i="4"/>
  <c r="K30" i="4" s="1"/>
  <c r="I31" i="4"/>
  <c r="K31" i="4"/>
  <c r="I32" i="4"/>
  <c r="K32" i="4" s="1"/>
  <c r="I33" i="4"/>
  <c r="K33" i="4"/>
  <c r="I34" i="4"/>
  <c r="K34" i="4" s="1"/>
  <c r="I35" i="4"/>
  <c r="K35" i="4"/>
  <c r="I36" i="4"/>
  <c r="K36" i="4" s="1"/>
  <c r="I37" i="4"/>
  <c r="K37" i="4"/>
  <c r="I38" i="4"/>
  <c r="K38" i="4" s="1"/>
  <c r="I39" i="4"/>
  <c r="K39" i="4"/>
  <c r="I40" i="4"/>
  <c r="K40" i="4" s="1"/>
  <c r="I41" i="4"/>
  <c r="K41" i="4"/>
  <c r="I42" i="4"/>
  <c r="K42" i="4" s="1"/>
  <c r="G37" i="6"/>
  <c r="G38" i="6" s="1"/>
  <c r="G39" i="6" s="1"/>
  <c r="H37" i="6"/>
  <c r="H38" i="6" s="1"/>
  <c r="H39" i="6" s="1"/>
  <c r="I37" i="6"/>
  <c r="I38" i="6" s="1"/>
  <c r="I39" i="6" s="1"/>
  <c r="J37" i="6"/>
  <c r="J38" i="6" s="1"/>
  <c r="J39" i="6" s="1"/>
  <c r="K37" i="6"/>
  <c r="K38" i="6" s="1"/>
  <c r="K39" i="6" s="1"/>
  <c r="B14" i="6"/>
  <c r="B15" i="6"/>
  <c r="B16" i="6"/>
  <c r="B17" i="6"/>
  <c r="B18" i="6"/>
  <c r="B19" i="6"/>
  <c r="B20" i="6"/>
  <c r="B21" i="6"/>
  <c r="B22" i="6"/>
  <c r="B23" i="6"/>
  <c r="B24" i="6"/>
  <c r="B25" i="6"/>
  <c r="B26" i="6"/>
  <c r="B27" i="6"/>
  <c r="B28" i="6"/>
  <c r="B29" i="6"/>
  <c r="B30" i="6"/>
  <c r="B31" i="6"/>
  <c r="B32" i="6"/>
  <c r="B33" i="6"/>
  <c r="B34" i="6"/>
  <c r="B35" i="6"/>
  <c r="B36" i="6"/>
  <c r="A2" i="6"/>
  <c r="A1" i="6"/>
  <c r="E9" i="20"/>
  <c r="E12" i="20"/>
  <c r="E13" i="20"/>
  <c r="E14" i="20"/>
  <c r="E15" i="20"/>
  <c r="E16" i="20"/>
  <c r="E17" i="20"/>
  <c r="E18" i="20"/>
  <c r="E19" i="20"/>
  <c r="E20" i="20"/>
  <c r="E21" i="20"/>
  <c r="E22" i="20"/>
  <c r="E23" i="20"/>
  <c r="E24" i="20"/>
  <c r="E25" i="20"/>
  <c r="E26" i="20"/>
  <c r="E27" i="20"/>
  <c r="E28" i="20"/>
  <c r="E29" i="20"/>
  <c r="A2" i="20"/>
  <c r="A1" i="20"/>
  <c r="B16" i="4" s="1"/>
  <c r="A2" i="8"/>
  <c r="A1" i="8"/>
  <c r="A2" i="4"/>
  <c r="A1" i="4"/>
  <c r="E8" i="20"/>
  <c r="E10" i="20"/>
  <c r="I18" i="8"/>
  <c r="K18" i="8" s="1"/>
  <c r="I19" i="8"/>
  <c r="K19" i="8" s="1"/>
  <c r="I20" i="8"/>
  <c r="I21" i="8"/>
  <c r="I22" i="8"/>
  <c r="K22" i="8" s="1"/>
  <c r="I23" i="8"/>
  <c r="K23" i="8" s="1"/>
  <c r="I24" i="8"/>
  <c r="I25" i="8"/>
  <c r="I26" i="8"/>
  <c r="K26" i="8" s="1"/>
  <c r="I27" i="8"/>
  <c r="K27" i="8" s="1"/>
  <c r="I28" i="8"/>
  <c r="I29" i="8"/>
  <c r="I30" i="8"/>
  <c r="K30" i="8" s="1"/>
  <c r="I31" i="8"/>
  <c r="K31" i="8" s="1"/>
  <c r="I32" i="8"/>
  <c r="I33" i="8"/>
  <c r="I34" i="8"/>
  <c r="K34" i="8" s="1"/>
  <c r="I35" i="8"/>
  <c r="K35" i="8" s="1"/>
  <c r="I36" i="8"/>
  <c r="I37" i="8"/>
  <c r="I38" i="8"/>
  <c r="K38" i="8" s="1"/>
  <c r="I39" i="8"/>
  <c r="K39" i="8" s="1"/>
  <c r="I40" i="8"/>
  <c r="I41" i="8"/>
  <c r="I42" i="8"/>
  <c r="K42" i="8" s="1"/>
  <c r="E11" i="20"/>
  <c r="H34" i="21" l="1"/>
  <c r="E15" i="21"/>
  <c r="E11" i="21"/>
  <c r="E24" i="21"/>
  <c r="E13" i="21"/>
  <c r="E22" i="21"/>
  <c r="E37" i="21"/>
  <c r="J35" i="21"/>
  <c r="J37" i="21"/>
  <c r="J26" i="21"/>
  <c r="J36" i="21"/>
  <c r="J13" i="21"/>
  <c r="J41" i="21"/>
  <c r="J30" i="21"/>
  <c r="J40" i="21"/>
  <c r="J29" i="21"/>
  <c r="J20" i="21"/>
  <c r="J27" i="21"/>
  <c r="J25" i="21"/>
  <c r="J31" i="21"/>
  <c r="J14" i="21"/>
  <c r="J32" i="21"/>
  <c r="J19" i="21"/>
  <c r="G39" i="21"/>
  <c r="G26" i="21"/>
  <c r="G17" i="21"/>
  <c r="G22" i="21"/>
  <c r="G23" i="21"/>
  <c r="E21" i="21"/>
  <c r="E18" i="21"/>
  <c r="E31" i="21"/>
  <c r="H18" i="21"/>
  <c r="E26" i="21"/>
  <c r="F39" i="21"/>
  <c r="F30" i="21"/>
  <c r="F36" i="21"/>
  <c r="F25" i="21"/>
  <c r="F41" i="21"/>
  <c r="F15" i="21"/>
  <c r="F34" i="21"/>
  <c r="F31" i="21"/>
  <c r="F14" i="21"/>
  <c r="F20" i="21"/>
  <c r="F17" i="21"/>
  <c r="F19" i="21"/>
  <c r="F35" i="21"/>
  <c r="F18" i="21"/>
  <c r="F24" i="21"/>
  <c r="E38" i="21"/>
  <c r="G16" i="21"/>
  <c r="E23" i="21"/>
  <c r="E29" i="21"/>
  <c r="G33" i="21"/>
  <c r="G20" i="21"/>
  <c r="J16" i="21"/>
  <c r="E14" i="21"/>
  <c r="E40" i="21"/>
  <c r="J33" i="21"/>
  <c r="L16" i="21"/>
  <c r="L17" i="21"/>
  <c r="L14" i="21"/>
  <c r="L13" i="21"/>
  <c r="L15" i="21"/>
  <c r="M38" i="6"/>
  <c r="Q31" i="20"/>
  <c r="Q32" i="20" s="1"/>
  <c r="B18" i="4"/>
  <c r="B17" i="4"/>
  <c r="B36" i="4"/>
  <c r="B6" i="4"/>
  <c r="B34" i="4"/>
  <c r="B20" i="4"/>
  <c r="B27" i="4"/>
  <c r="B11" i="4"/>
  <c r="B33" i="4"/>
  <c r="B35" i="4"/>
  <c r="B19" i="4"/>
  <c r="B41" i="4"/>
  <c r="B42" i="4"/>
  <c r="B26" i="4"/>
  <c r="B10" i="4"/>
  <c r="B13" i="4"/>
  <c r="B28" i="4"/>
  <c r="B12" i="4"/>
  <c r="B25" i="4"/>
  <c r="B31" i="4"/>
  <c r="B15" i="4"/>
  <c r="B29" i="4"/>
  <c r="B38" i="4"/>
  <c r="B22" i="4"/>
  <c r="B37" i="4"/>
  <c r="B40" i="4"/>
  <c r="B24" i="4"/>
  <c r="B8" i="4"/>
  <c r="B39" i="4"/>
  <c r="B23" i="4"/>
  <c r="B7" i="4"/>
  <c r="B9" i="4"/>
  <c r="B30" i="4"/>
  <c r="B14" i="4"/>
  <c r="B21" i="4"/>
  <c r="B32" i="4"/>
  <c r="G31" i="20"/>
  <c r="L21" i="21"/>
  <c r="L23" i="21"/>
  <c r="L25" i="21"/>
  <c r="L27" i="21"/>
  <c r="L37" i="21"/>
  <c r="L39" i="21"/>
  <c r="L41" i="21"/>
  <c r="L28" i="21"/>
  <c r="L18" i="21"/>
  <c r="L34" i="21"/>
  <c r="L20" i="21"/>
  <c r="L19" i="21"/>
  <c r="L29" i="21"/>
  <c r="L32" i="21"/>
  <c r="L22" i="21"/>
  <c r="L38" i="21"/>
  <c r="L40" i="21"/>
  <c r="L36" i="21"/>
  <c r="L31" i="21"/>
  <c r="L33" i="21"/>
  <c r="L35" i="21"/>
  <c r="L24" i="21"/>
  <c r="L30" i="21"/>
  <c r="L26" i="21"/>
  <c r="K26" i="21"/>
  <c r="K18" i="21"/>
  <c r="K30" i="21"/>
  <c r="K38" i="21"/>
  <c r="K17" i="21"/>
  <c r="K33" i="21"/>
  <c r="K23" i="21"/>
  <c r="K39" i="21"/>
  <c r="K16" i="21"/>
  <c r="K28" i="21"/>
  <c r="K36" i="21"/>
  <c r="K13" i="21"/>
  <c r="K29" i="21"/>
  <c r="K19" i="21"/>
  <c r="K35" i="21"/>
  <c r="K40" i="21"/>
  <c r="K14" i="21"/>
  <c r="K32" i="21"/>
  <c r="K41" i="21"/>
  <c r="K21" i="21"/>
  <c r="K37" i="21"/>
  <c r="K27" i="21"/>
  <c r="K20" i="21"/>
  <c r="K22" i="21"/>
  <c r="K34" i="21"/>
  <c r="K24" i="21"/>
  <c r="K25" i="21"/>
  <c r="K15" i="21"/>
  <c r="K31" i="21"/>
  <c r="J15" i="21"/>
  <c r="J24" i="21"/>
  <c r="J34" i="21"/>
  <c r="J18" i="21"/>
  <c r="J21" i="21"/>
  <c r="J39" i="21"/>
  <c r="J23" i="21"/>
  <c r="J28" i="21"/>
  <c r="J38" i="21"/>
  <c r="J22" i="21"/>
  <c r="J17" i="21"/>
  <c r="I14" i="21"/>
  <c r="I26" i="21"/>
  <c r="I39" i="21"/>
  <c r="I18" i="21"/>
  <c r="I29" i="21"/>
  <c r="I35" i="21"/>
  <c r="I23" i="21"/>
  <c r="I15" i="21"/>
  <c r="I24" i="21"/>
  <c r="I34" i="21"/>
  <c r="I41" i="21"/>
  <c r="I25" i="21"/>
  <c r="I30" i="21"/>
  <c r="I36" i="21"/>
  <c r="I40" i="21"/>
  <c r="I21" i="21"/>
  <c r="I20" i="21"/>
  <c r="I28" i="21"/>
  <c r="I32" i="21"/>
  <c r="I37" i="21"/>
  <c r="I17" i="21"/>
  <c r="I31" i="21"/>
  <c r="I22" i="21"/>
  <c r="I38" i="21"/>
  <c r="I16" i="21"/>
  <c r="I13" i="21"/>
  <c r="I19" i="21"/>
  <c r="I33" i="21"/>
  <c r="I27" i="21"/>
  <c r="H28" i="21"/>
  <c r="H37" i="21"/>
  <c r="H25" i="21"/>
  <c r="H19" i="21"/>
  <c r="H17" i="21"/>
  <c r="H14" i="21"/>
  <c r="H24" i="21"/>
  <c r="H41" i="21"/>
  <c r="H39" i="21"/>
  <c r="H33" i="21"/>
  <c r="H27" i="21"/>
  <c r="H23" i="21"/>
  <c r="H36" i="21"/>
  <c r="H20" i="21"/>
  <c r="H29" i="21"/>
  <c r="H38" i="21"/>
  <c r="H22" i="21"/>
  <c r="H32" i="21"/>
  <c r="H16" i="21"/>
  <c r="H35" i="21"/>
  <c r="H31" i="21"/>
  <c r="H21" i="21"/>
  <c r="H15" i="21"/>
  <c r="H30" i="21"/>
  <c r="H40" i="21"/>
  <c r="H13" i="21"/>
  <c r="H26" i="21"/>
  <c r="G31" i="21"/>
  <c r="G15" i="21"/>
  <c r="G25" i="21"/>
  <c r="G41" i="21"/>
  <c r="G38" i="21"/>
  <c r="G34" i="21"/>
  <c r="G14" i="21"/>
  <c r="G35" i="21"/>
  <c r="G19" i="21"/>
  <c r="G29" i="21"/>
  <c r="G13" i="21"/>
  <c r="G24" i="21"/>
  <c r="G32" i="21"/>
  <c r="G30" i="21"/>
  <c r="G28" i="21"/>
  <c r="G27" i="21"/>
  <c r="G37" i="21"/>
  <c r="G21" i="21"/>
  <c r="G40" i="21"/>
  <c r="G36" i="21"/>
  <c r="G18" i="21"/>
  <c r="F13" i="21"/>
  <c r="F21" i="21"/>
  <c r="F29" i="21"/>
  <c r="F32" i="21"/>
  <c r="F16" i="21"/>
  <c r="F26" i="21"/>
  <c r="F23" i="21"/>
  <c r="F33" i="21"/>
  <c r="F37" i="21"/>
  <c r="F27" i="21"/>
  <c r="F40" i="21"/>
  <c r="F28" i="21"/>
  <c r="F38" i="21"/>
  <c r="F22" i="21"/>
  <c r="E28" i="21"/>
  <c r="E30" i="21"/>
  <c r="E16" i="21"/>
  <c r="E36" i="21"/>
  <c r="E34" i="21"/>
  <c r="E32" i="21"/>
  <c r="E19" i="21"/>
  <c r="E27" i="21"/>
  <c r="E35" i="21"/>
  <c r="E17" i="21"/>
  <c r="E25" i="21"/>
  <c r="E33" i="21"/>
  <c r="E41" i="21"/>
  <c r="E39" i="21"/>
  <c r="E20" i="21"/>
  <c r="D19" i="21"/>
  <c r="D21" i="21"/>
  <c r="D25" i="21"/>
  <c r="D27" i="21"/>
  <c r="D37" i="21"/>
  <c r="D41" i="21"/>
  <c r="D33" i="21"/>
  <c r="D24" i="21"/>
  <c r="D13" i="21"/>
  <c r="D26" i="21"/>
  <c r="D30" i="21"/>
  <c r="D40" i="21"/>
  <c r="D18" i="21"/>
  <c r="D34" i="21"/>
  <c r="D15" i="21"/>
  <c r="D31" i="21"/>
  <c r="D39" i="21"/>
  <c r="D17" i="21"/>
  <c r="D29" i="21"/>
  <c r="D28" i="21"/>
  <c r="D23" i="21"/>
  <c r="D32" i="21"/>
  <c r="D20" i="21"/>
  <c r="D36" i="21"/>
  <c r="D22" i="21"/>
  <c r="D38" i="21"/>
  <c r="D14" i="21"/>
  <c r="D35" i="21"/>
  <c r="D16" i="21"/>
  <c r="C10" i="21"/>
  <c r="C11" i="21" s="1"/>
  <c r="F26" i="20"/>
  <c r="F29" i="20"/>
  <c r="F20" i="20"/>
  <c r="F21" i="20"/>
  <c r="F19" i="20"/>
  <c r="L27" i="8"/>
  <c r="L31" i="8"/>
  <c r="L10" i="8"/>
  <c r="L42" i="8"/>
  <c r="L20" i="8"/>
  <c r="L38" i="8"/>
  <c r="L16" i="8"/>
  <c r="L36" i="8"/>
  <c r="L26" i="8"/>
  <c r="L15" i="8"/>
  <c r="L6" i="8"/>
  <c r="L32" i="8"/>
  <c r="L22" i="8"/>
  <c r="L11" i="8"/>
  <c r="C39" i="6"/>
  <c r="M39" i="6" s="1"/>
  <c r="F17" i="20"/>
  <c r="F22" i="20"/>
  <c r="F25" i="20"/>
  <c r="F12" i="20"/>
  <c r="F15" i="20"/>
  <c r="L40" i="8"/>
  <c r="L35" i="8"/>
  <c r="L30" i="8"/>
  <c r="L24" i="8"/>
  <c r="L19" i="8"/>
  <c r="L14" i="8"/>
  <c r="L8" i="8"/>
  <c r="F24" i="20"/>
  <c r="F18" i="20"/>
  <c r="H18" i="20" s="1"/>
  <c r="F13" i="20"/>
  <c r="F27" i="20"/>
  <c r="F11" i="20"/>
  <c r="L39" i="8"/>
  <c r="L34" i="8"/>
  <c r="L28" i="8"/>
  <c r="L23" i="8"/>
  <c r="L18" i="8"/>
  <c r="L12" i="8"/>
  <c r="L7" i="8"/>
  <c r="F16" i="20"/>
  <c r="F14" i="20"/>
  <c r="H14" i="20" s="1"/>
  <c r="F28" i="20"/>
  <c r="F23" i="20"/>
  <c r="H23" i="20" s="1"/>
  <c r="L41" i="8"/>
  <c r="L37" i="8"/>
  <c r="L33" i="8"/>
  <c r="L29" i="8"/>
  <c r="L25" i="8"/>
  <c r="L21" i="8"/>
  <c r="L17" i="8"/>
  <c r="L13" i="8"/>
  <c r="J42" i="21" l="1"/>
  <c r="H42" i="21"/>
  <c r="F42" i="21"/>
  <c r="D42" i="21"/>
  <c r="G42" i="21"/>
  <c r="I42" i="21"/>
  <c r="E42" i="21"/>
  <c r="K42" i="21"/>
  <c r="H27" i="20"/>
  <c r="I27" i="20" s="1"/>
  <c r="J27" i="20" s="1"/>
  <c r="K27" i="20" s="1"/>
  <c r="H16" i="20"/>
  <c r="I16" i="20" s="1"/>
  <c r="J16" i="20" s="1"/>
  <c r="K16" i="20" s="1"/>
  <c r="H11" i="20"/>
  <c r="I11" i="20" s="1"/>
  <c r="J11" i="20" s="1"/>
  <c r="K11" i="20" s="1"/>
  <c r="H24" i="20"/>
  <c r="I24" i="20" s="1"/>
  <c r="J24" i="20" s="1"/>
  <c r="H15" i="20"/>
  <c r="I15" i="20" s="1"/>
  <c r="J15" i="20" s="1"/>
  <c r="K15" i="20" s="1"/>
  <c r="H17" i="20"/>
  <c r="I17" i="20" s="1"/>
  <c r="J17" i="20" s="1"/>
  <c r="H19" i="20"/>
  <c r="I19" i="20" s="1"/>
  <c r="J19" i="20" s="1"/>
  <c r="K19" i="20" s="1"/>
  <c r="H29" i="20"/>
  <c r="I29" i="20" s="1"/>
  <c r="J29" i="20" s="1"/>
  <c r="H26" i="20"/>
  <c r="I26" i="20" s="1"/>
  <c r="J26" i="20" s="1"/>
  <c r="K26" i="20" s="1"/>
  <c r="H28" i="20"/>
  <c r="I28" i="20" s="1"/>
  <c r="J28" i="20" s="1"/>
  <c r="H13" i="20"/>
  <c r="I13" i="20" s="1"/>
  <c r="H25" i="20"/>
  <c r="I25" i="20" s="1"/>
  <c r="J25" i="20" s="1"/>
  <c r="K25" i="20" s="1"/>
  <c r="H20" i="20"/>
  <c r="I20" i="20" s="1"/>
  <c r="H12" i="20"/>
  <c r="I12" i="20" s="1"/>
  <c r="J12" i="20" s="1"/>
  <c r="K12" i="20" s="1"/>
  <c r="H21" i="20"/>
  <c r="I21" i="20" s="1"/>
  <c r="J21" i="20" s="1"/>
  <c r="K21" i="20" s="1"/>
  <c r="H22" i="20"/>
  <c r="I22" i="20" s="1"/>
  <c r="J22" i="20" s="1"/>
  <c r="K22" i="20" s="1"/>
  <c r="L42" i="21"/>
  <c r="C32" i="21"/>
  <c r="M32" i="21" s="1"/>
  <c r="C30" i="21"/>
  <c r="M30" i="21" s="1"/>
  <c r="C22" i="21"/>
  <c r="M22" i="21" s="1"/>
  <c r="C13" i="21"/>
  <c r="C29" i="21"/>
  <c r="M29" i="21" s="1"/>
  <c r="C15" i="21"/>
  <c r="M15" i="21" s="1"/>
  <c r="F8" i="20" s="1"/>
  <c r="C31" i="21"/>
  <c r="M31" i="21" s="1"/>
  <c r="C34" i="21"/>
  <c r="M34" i="21" s="1"/>
  <c r="C33" i="21"/>
  <c r="M33" i="21" s="1"/>
  <c r="C14" i="21"/>
  <c r="M14" i="21" s="1"/>
  <c r="F7" i="20" s="1"/>
  <c r="C28" i="21"/>
  <c r="M28" i="21" s="1"/>
  <c r="C19" i="21"/>
  <c r="M19" i="21" s="1"/>
  <c r="C26" i="21"/>
  <c r="M26" i="21" s="1"/>
  <c r="C21" i="21"/>
  <c r="M21" i="21" s="1"/>
  <c r="C23" i="21"/>
  <c r="M23" i="21" s="1"/>
  <c r="C41" i="21"/>
  <c r="M41" i="21" s="1"/>
  <c r="C38" i="21"/>
  <c r="M38" i="21" s="1"/>
  <c r="C24" i="21"/>
  <c r="M24" i="21" s="1"/>
  <c r="C16" i="21"/>
  <c r="M16" i="21" s="1"/>
  <c r="F9" i="20" s="1"/>
  <c r="C25" i="21"/>
  <c r="M25" i="21" s="1"/>
  <c r="C27" i="21"/>
  <c r="M27" i="21" s="1"/>
  <c r="C20" i="21"/>
  <c r="M20" i="21" s="1"/>
  <c r="C40" i="21"/>
  <c r="M40" i="21" s="1"/>
  <c r="C17" i="21"/>
  <c r="M17" i="21" s="1"/>
  <c r="F10" i="20" s="1"/>
  <c r="C35" i="21"/>
  <c r="M35" i="21" s="1"/>
  <c r="C18" i="21"/>
  <c r="M18" i="21" s="1"/>
  <c r="C36" i="21"/>
  <c r="M36" i="21" s="1"/>
  <c r="C37" i="21"/>
  <c r="M37" i="21" s="1"/>
  <c r="C39" i="21"/>
  <c r="M39" i="21" s="1"/>
  <c r="E7" i="20"/>
  <c r="E6" i="20"/>
  <c r="E34" i="20" s="1"/>
  <c r="I23" i="20"/>
  <c r="J23" i="20" s="1"/>
  <c r="K23" i="20" s="1"/>
  <c r="I14" i="20"/>
  <c r="J14" i="20" s="1"/>
  <c r="K14" i="20" s="1"/>
  <c r="I18" i="20"/>
  <c r="J18" i="20" s="1"/>
  <c r="K18" i="20" s="1"/>
  <c r="L18" i="20" l="1"/>
  <c r="S18" i="20" s="1"/>
  <c r="R18" i="20"/>
  <c r="L22" i="20"/>
  <c r="S22" i="20" s="1"/>
  <c r="R22" i="20"/>
  <c r="L25" i="20"/>
  <c r="S25" i="20" s="1"/>
  <c r="R25" i="20"/>
  <c r="L14" i="20"/>
  <c r="S14" i="20" s="1"/>
  <c r="R14" i="20"/>
  <c r="L21" i="20"/>
  <c r="S21" i="20" s="1"/>
  <c r="R21" i="20"/>
  <c r="L19" i="20"/>
  <c r="S19" i="20" s="1"/>
  <c r="R19" i="20"/>
  <c r="L11" i="20"/>
  <c r="S11" i="20" s="1"/>
  <c r="R11" i="20"/>
  <c r="L23" i="20"/>
  <c r="S23" i="20" s="1"/>
  <c r="R23" i="20"/>
  <c r="L12" i="20"/>
  <c r="S12" i="20" s="1"/>
  <c r="R12" i="20"/>
  <c r="L16" i="20"/>
  <c r="S16" i="20" s="1"/>
  <c r="R16" i="20"/>
  <c r="L26" i="20"/>
  <c r="S26" i="20" s="1"/>
  <c r="R26" i="20"/>
  <c r="L15" i="20"/>
  <c r="S15" i="20" s="1"/>
  <c r="R15" i="20"/>
  <c r="L27" i="20"/>
  <c r="S27" i="20" s="1"/>
  <c r="R27" i="20"/>
  <c r="H7" i="20"/>
  <c r="K29" i="20"/>
  <c r="K28" i="20"/>
  <c r="K24" i="20"/>
  <c r="K17" i="20"/>
  <c r="M11" i="20"/>
  <c r="M19" i="20"/>
  <c r="T19" i="20" s="1"/>
  <c r="J20" i="20"/>
  <c r="H9" i="20"/>
  <c r="I9" i="20" s="1"/>
  <c r="J9" i="20" s="1"/>
  <c r="K9" i="20" s="1"/>
  <c r="H8" i="20"/>
  <c r="I8" i="20" s="1"/>
  <c r="J8" i="20" s="1"/>
  <c r="K8" i="20" s="1"/>
  <c r="J13" i="20"/>
  <c r="H10" i="20"/>
  <c r="I10" i="20" s="1"/>
  <c r="J10" i="20" s="1"/>
  <c r="K10" i="20" s="1"/>
  <c r="C42" i="21"/>
  <c r="M42" i="21" s="1"/>
  <c r="M13" i="21"/>
  <c r="F6" i="20" s="1"/>
  <c r="E31" i="20"/>
  <c r="M22" i="20"/>
  <c r="T22" i="20" s="1"/>
  <c r="M16" i="20"/>
  <c r="T16" i="20" s="1"/>
  <c r="M12" i="20"/>
  <c r="T12" i="20" s="1"/>
  <c r="M25" i="20"/>
  <c r="T25" i="20" s="1"/>
  <c r="F31" i="20" l="1"/>
  <c r="F34" i="20"/>
  <c r="H34" i="20" s="1"/>
  <c r="U12" i="20"/>
  <c r="U25" i="20"/>
  <c r="U16" i="20"/>
  <c r="U19" i="20"/>
  <c r="U22" i="20"/>
  <c r="V25" i="20"/>
  <c r="W25" i="20" s="1"/>
  <c r="V22" i="20"/>
  <c r="W22" i="20" s="1"/>
  <c r="V19" i="20"/>
  <c r="W19" i="20" s="1"/>
  <c r="V12" i="20"/>
  <c r="W12" i="20" s="1"/>
  <c r="V16" i="20"/>
  <c r="W16" i="20" s="1"/>
  <c r="L9" i="20"/>
  <c r="S9" i="20" s="1"/>
  <c r="R9" i="20"/>
  <c r="L29" i="20"/>
  <c r="S29" i="20" s="1"/>
  <c r="R29" i="20"/>
  <c r="L10" i="20"/>
  <c r="S10" i="20" s="1"/>
  <c r="R10" i="20"/>
  <c r="L17" i="20"/>
  <c r="R17" i="20"/>
  <c r="L24" i="20"/>
  <c r="S24" i="20" s="1"/>
  <c r="R24" i="20"/>
  <c r="L8" i="20"/>
  <c r="S8" i="20" s="1"/>
  <c r="R8" i="20"/>
  <c r="L28" i="20"/>
  <c r="S28" i="20" s="1"/>
  <c r="R28" i="20"/>
  <c r="S17" i="20"/>
  <c r="T11" i="20"/>
  <c r="V11" i="20" s="1"/>
  <c r="W11" i="20" s="1"/>
  <c r="H6" i="20"/>
  <c r="M29" i="20"/>
  <c r="T29" i="20" s="1"/>
  <c r="M28" i="20"/>
  <c r="T28" i="20" s="1"/>
  <c r="M17" i="20"/>
  <c r="T17" i="20" s="1"/>
  <c r="K13" i="20"/>
  <c r="K20" i="20"/>
  <c r="M21" i="20"/>
  <c r="T21" i="20" s="1"/>
  <c r="V21" i="20" s="1"/>
  <c r="W21" i="20" s="1"/>
  <c r="M10" i="20"/>
  <c r="T10" i="20" s="1"/>
  <c r="M9" i="20"/>
  <c r="T9" i="20" s="1"/>
  <c r="M26" i="20"/>
  <c r="T26" i="20" s="1"/>
  <c r="V26" i="20" s="1"/>
  <c r="W26" i="20" s="1"/>
  <c r="M15" i="20"/>
  <c r="T15" i="20" s="1"/>
  <c r="V15" i="20" s="1"/>
  <c r="W15" i="20" s="1"/>
  <c r="M27" i="20"/>
  <c r="T27" i="20" s="1"/>
  <c r="V27" i="20" s="1"/>
  <c r="W27" i="20" s="1"/>
  <c r="I7" i="20"/>
  <c r="M24" i="20"/>
  <c r="T24" i="20" s="1"/>
  <c r="M23" i="20"/>
  <c r="T23" i="20" s="1"/>
  <c r="V23" i="20" s="1"/>
  <c r="W23" i="20" s="1"/>
  <c r="M18" i="20"/>
  <c r="T18" i="20" s="1"/>
  <c r="V18" i="20" s="1"/>
  <c r="W18" i="20" s="1"/>
  <c r="M14" i="20"/>
  <c r="T14" i="20" s="1"/>
  <c r="V14" i="20" s="1"/>
  <c r="W14" i="20" s="1"/>
  <c r="M8" i="20"/>
  <c r="T8" i="20" s="1"/>
  <c r="U9" i="20" l="1"/>
  <c r="U18" i="20"/>
  <c r="U10" i="20"/>
  <c r="U14" i="20"/>
  <c r="U24" i="20"/>
  <c r="U8" i="20"/>
  <c r="U17" i="20"/>
  <c r="U29" i="20"/>
  <c r="U26" i="20"/>
  <c r="U23" i="20"/>
  <c r="U28" i="20"/>
  <c r="U21" i="20"/>
  <c r="U15" i="20"/>
  <c r="U11" i="20"/>
  <c r="U27" i="20"/>
  <c r="V29" i="20"/>
  <c r="W29" i="20" s="1"/>
  <c r="V28" i="20"/>
  <c r="W28" i="20" s="1"/>
  <c r="V24" i="20"/>
  <c r="W24" i="20" s="1"/>
  <c r="V17" i="20"/>
  <c r="W17" i="20" s="1"/>
  <c r="L13" i="20"/>
  <c r="S13" i="20" s="1"/>
  <c r="R13" i="20"/>
  <c r="L20" i="20"/>
  <c r="S20" i="20" s="1"/>
  <c r="R20" i="20"/>
  <c r="V9" i="20"/>
  <c r="W9" i="20" s="1"/>
  <c r="V8" i="20"/>
  <c r="W8" i="20" s="1"/>
  <c r="V10" i="20"/>
  <c r="W10" i="20" s="1"/>
  <c r="M13" i="20"/>
  <c r="T13" i="20" s="1"/>
  <c r="M20" i="20"/>
  <c r="T20" i="20" s="1"/>
  <c r="I6" i="20"/>
  <c r="H31" i="20"/>
  <c r="J7" i="20"/>
  <c r="K7" i="20" s="1"/>
  <c r="I31" i="20" l="1"/>
  <c r="I34" i="20"/>
  <c r="K34" i="20" s="1"/>
  <c r="U20" i="20"/>
  <c r="U13" i="20"/>
  <c r="R7" i="20"/>
  <c r="L7" i="20"/>
  <c r="S7" i="20" s="1"/>
  <c r="V20" i="20"/>
  <c r="W20" i="20" s="1"/>
  <c r="V13" i="20"/>
  <c r="W13" i="20" s="1"/>
  <c r="J6" i="20"/>
  <c r="J31" i="20" s="1"/>
  <c r="M7" i="20"/>
  <c r="T7" i="20" s="1"/>
  <c r="U7" i="20" l="1"/>
  <c r="K6" i="20"/>
  <c r="V7" i="20"/>
  <c r="L6" i="20" l="1"/>
  <c r="S6" i="20" s="1"/>
  <c r="S31" i="20" s="1"/>
  <c r="R6" i="20"/>
  <c r="M6" i="20"/>
  <c r="T6" i="20" s="1"/>
  <c r="T31" i="20" s="1"/>
  <c r="W7" i="20"/>
  <c r="U6" i="20" l="1"/>
  <c r="R31" i="20"/>
  <c r="V6" i="20"/>
  <c r="U31" i="20" l="1"/>
  <c r="Y6" i="20" s="1"/>
  <c r="W6" i="20"/>
  <c r="W31" i="20" s="1"/>
  <c r="V31" i="20"/>
  <c r="Y13" i="20" l="1"/>
  <c r="Y20" i="20"/>
  <c r="Y12" i="20"/>
  <c r="Y21" i="20"/>
  <c r="Y26" i="20"/>
  <c r="Y29" i="20"/>
  <c r="Y9" i="20"/>
  <c r="Y25" i="20"/>
  <c r="Y28" i="20"/>
  <c r="Y14" i="20"/>
  <c r="Y17" i="20"/>
  <c r="Y15" i="20"/>
  <c r="Y7" i="20"/>
  <c r="Y16" i="20"/>
  <c r="Y24" i="20"/>
  <c r="Y23" i="20"/>
  <c r="Y11" i="20"/>
  <c r="Y8" i="20"/>
  <c r="Y19" i="20"/>
  <c r="Y22" i="20"/>
  <c r="Y18" i="20"/>
  <c r="Y27" i="20"/>
  <c r="Y10" i="20"/>
</calcChain>
</file>

<file path=xl/sharedStrings.xml><?xml version="1.0" encoding="utf-8"?>
<sst xmlns="http://schemas.openxmlformats.org/spreadsheetml/2006/main" count="146" uniqueCount="117">
  <si>
    <t xml:space="preserve"> </t>
  </si>
  <si>
    <t>Contact Name:</t>
  </si>
  <si>
    <t>Phone:</t>
  </si>
  <si>
    <t>E-Mail:</t>
  </si>
  <si>
    <t>Service Line</t>
  </si>
  <si>
    <t>Total</t>
  </si>
  <si>
    <t>Total Expenses</t>
  </si>
  <si>
    <t>Total Allowable Costs</t>
  </si>
  <si>
    <t>Description</t>
  </si>
  <si>
    <t xml:space="preserve">Service Center Name:  </t>
  </si>
  <si>
    <t>Totals</t>
  </si>
  <si>
    <t>Location</t>
  </si>
  <si>
    <t>Equipment Depreciation</t>
  </si>
  <si>
    <t>Number of Internal Units Sold</t>
  </si>
  <si>
    <t>Number of External Units Sold</t>
  </si>
  <si>
    <t>YES</t>
  </si>
  <si>
    <t>NO</t>
  </si>
  <si>
    <t>Asset ID/Tag #</t>
  </si>
  <si>
    <t>Operating Information</t>
  </si>
  <si>
    <t>Total for Account</t>
  </si>
  <si>
    <t>METHOD USED TO ALLOCATE SALARY BETWEEN THE SERVICE LINES:</t>
  </si>
  <si>
    <t>University of Massachusetts - Amherst</t>
  </si>
  <si>
    <t>1. Does your Service Center provide goods or services internally (to other UMass departments/projects/cost centers)?</t>
  </si>
  <si>
    <t>Responsible Person:</t>
  </si>
  <si>
    <t>Service Center Location:</t>
  </si>
  <si>
    <t>Fund Number:</t>
  </si>
  <si>
    <t>Service Center PS Dept ID:</t>
  </si>
  <si>
    <t>2. Does your Services Center internally charge Federal campus grants?</t>
  </si>
  <si>
    <t>4. Are any sales made to external customers (outside of UMass)?</t>
  </si>
  <si>
    <t>5. Please provide a short summary of what your service center does, including what goods/services are offered to customers.</t>
  </si>
  <si>
    <t>3. Are any sales made to other academic institutions or state agencies?</t>
  </si>
  <si>
    <t>Administrative Overhead</t>
  </si>
  <si>
    <t>Rates For Fiscal Year:</t>
  </si>
  <si>
    <t>Acquisition Cost</t>
  </si>
  <si>
    <t>Acquisition Date</t>
  </si>
  <si>
    <t>Federal Portion of Acquisition Cost</t>
  </si>
  <si>
    <t>Equipment Useful Life</t>
  </si>
  <si>
    <t>Annual Depreciation</t>
  </si>
  <si>
    <t>Service Line Depreciation</t>
  </si>
  <si>
    <t>% of Usage for Service Line</t>
  </si>
  <si>
    <t>Total Units Sold</t>
  </si>
  <si>
    <t>Service Lines &amp; Usage</t>
  </si>
  <si>
    <t>This information is to be filled in by the department.  Examples included in the template should be over written.</t>
  </si>
  <si>
    <t>Service Center Rate Template</t>
  </si>
  <si>
    <t>Managment Information</t>
  </si>
  <si>
    <t>Service Line Description</t>
  </si>
  <si>
    <t>Employee #1</t>
  </si>
  <si>
    <t>Employee #2</t>
  </si>
  <si>
    <t>Employee #3</t>
  </si>
  <si>
    <t>Employee #4</t>
  </si>
  <si>
    <t>Employee #5</t>
  </si>
  <si>
    <t>Employee #6</t>
  </si>
  <si>
    <t>Employee #7</t>
  </si>
  <si>
    <t>Employee #8</t>
  </si>
  <si>
    <t>Employee #9</t>
  </si>
  <si>
    <t>Employee #10</t>
  </si>
  <si>
    <t>Name</t>
  </si>
  <si>
    <t>Employee ID</t>
  </si>
  <si>
    <t>Total Salaries &amp; Fringe</t>
  </si>
  <si>
    <t>Salary</t>
  </si>
  <si>
    <t>Fringe</t>
  </si>
  <si>
    <t>Salary Allocation</t>
  </si>
  <si>
    <t>Check Total</t>
  </si>
  <si>
    <t>Fringe Rate</t>
  </si>
  <si>
    <t>Service Line Depreciation Expense (3)</t>
  </si>
  <si>
    <t>Service Line Salary &amp; Fringe (5)</t>
  </si>
  <si>
    <t>This information is Filled in by Cost Analysis</t>
  </si>
  <si>
    <t>This information is calculated. DO NOT change any items in these fields.</t>
  </si>
  <si>
    <t>Lab Supplies</t>
  </si>
  <si>
    <t>Waivers</t>
  </si>
  <si>
    <t xml:space="preserve">Other Expenses </t>
  </si>
  <si>
    <t>Unallowable Expenses</t>
  </si>
  <si>
    <t>Total Allocable Expenses</t>
  </si>
  <si>
    <t>Travel &amp; Meetings</t>
  </si>
  <si>
    <t xml:space="preserve">Office Supplies </t>
  </si>
  <si>
    <t>Services &amp; Maintaince</t>
  </si>
  <si>
    <t>Facilities &amp; Infrastructure</t>
  </si>
  <si>
    <t>Service Line Other Expenses (6)</t>
  </si>
  <si>
    <t>Internal Revenue</t>
  </si>
  <si>
    <t>External Revenue</t>
  </si>
  <si>
    <t>Total Service Line Direct Costs</t>
  </si>
  <si>
    <t>Total Costs</t>
  </si>
  <si>
    <t>Type of Unit (hours, samples, pounds, etc.)</t>
  </si>
  <si>
    <r>
      <t xml:space="preserve">Cost per Unit = </t>
    </r>
    <r>
      <rPr>
        <b/>
        <u/>
        <sz val="10"/>
        <rFont val="Arial"/>
        <family val="2"/>
      </rPr>
      <t>Internal Rate</t>
    </r>
  </si>
  <si>
    <r>
      <t>Cost per Unit + full F&amp;A =</t>
    </r>
    <r>
      <rPr>
        <b/>
        <u/>
        <sz val="10"/>
        <rFont val="Arial"/>
        <family val="2"/>
      </rPr>
      <t xml:space="preserve"> External Rate</t>
    </r>
  </si>
  <si>
    <t>Net Income (Loss)</t>
  </si>
  <si>
    <t>Possible R &amp; R Allowance (Depreciation and External F&amp;A)</t>
  </si>
  <si>
    <t>AO</t>
  </si>
  <si>
    <t>Full F&amp;A</t>
  </si>
  <si>
    <t>Please observe the Check total at the bottom.  Any personel who are fully funded by the service center should have a green check total of zero.  If the employee is partially funded by the service center, the check total will show the protion of their time that is not funded by the service center.</t>
  </si>
  <si>
    <t>IALS Core Overhead</t>
  </si>
  <si>
    <t>TBD</t>
  </si>
  <si>
    <t>x</t>
  </si>
  <si>
    <t>Hourly Rate</t>
  </si>
  <si>
    <r>
      <t xml:space="preserve">Cost per Unit + F&amp;A = </t>
    </r>
    <r>
      <rPr>
        <b/>
        <u/>
        <sz val="10"/>
        <rFont val="Arial"/>
        <family val="2"/>
      </rPr>
      <t>Other Academic</t>
    </r>
    <r>
      <rPr>
        <sz val="10"/>
        <rFont val="Arial"/>
        <family val="2"/>
      </rPr>
      <t xml:space="preserve"> (optional rate)</t>
    </r>
  </si>
  <si>
    <t>F&amp;A</t>
  </si>
  <si>
    <t>FTE</t>
  </si>
  <si>
    <t>Total possible service hours</t>
  </si>
  <si>
    <t>FY 2017</t>
  </si>
  <si>
    <t>OIA</t>
  </si>
  <si>
    <t>Number of Other Academic Units Sold</t>
  </si>
  <si>
    <t>Other Academic Revenue</t>
  </si>
  <si>
    <t>Unused Capacity</t>
  </si>
  <si>
    <t>Service Line Unit Capacity per Year</t>
  </si>
  <si>
    <t>FTE to Service line</t>
  </si>
  <si>
    <t>Total FTE % to service line</t>
  </si>
  <si>
    <t>Total Service Line Revenue</t>
  </si>
  <si>
    <t>% of Revenue per Service Line</t>
  </si>
  <si>
    <t>MRI</t>
  </si>
  <si>
    <t>half hour</t>
  </si>
  <si>
    <t>A000315974</t>
  </si>
  <si>
    <t>Additional equip</t>
  </si>
  <si>
    <t>Director</t>
  </si>
  <si>
    <t>MRI Technician</t>
  </si>
  <si>
    <t>Cost per unit.</t>
  </si>
  <si>
    <t>Physicist</t>
  </si>
  <si>
    <t>Physicist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</si>
</sst>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43" formatCode="_(* #,##0.00_);_(* \(#,##0.00\);_(* &quot;-&quot;??_);_(@_)"/>
    <numFmt numFmtId="164" formatCode="_(* #,##0_);_(* \(#,##0\);_(* &quot;-&quot;??_);_(@_)"/>
    <numFmt numFmtId="165" formatCode="0.000"/>
    <numFmt numFmtId="166" formatCode="mm/dd/yy"/>
    <numFmt numFmtId="167" formatCode="0_);[Red]\(0\)"/>
    <numFmt numFmtId="168" formatCode="General_)"/>
  </numFmts>
  <fonts count="39">
    <font>
      <sz val="10"/>
      <name val="Arial"/>
    </font>
    <font>
      <sz val="11"/>
      <color theme="1"/>
      <name val="Calibri"/>
      <family val="2"/>
      <scheme val="minor"/>
    </font>
    <font>
      <sz val="10"/>
      <name val="Arial"/>
      <family val="2"/>
    </font>
    <font>
      <b/>
      <u/>
      <sz val="10"/>
      <name val="Arial"/>
      <family val="2"/>
    </font>
    <font>
      <sz val="10"/>
      <name val="Arial"/>
      <family val="2"/>
    </font>
    <font>
      <b/>
      <sz val="14"/>
      <name val="Arial"/>
      <family val="2"/>
    </font>
    <font>
      <b/>
      <sz val="10"/>
      <name val="Arial"/>
      <family val="2"/>
    </font>
    <font>
      <u/>
      <sz val="10"/>
      <color indexed="12"/>
      <name val="Arial"/>
      <family val="2"/>
    </font>
    <font>
      <sz val="14"/>
      <name val="Arial"/>
      <family val="2"/>
    </font>
    <font>
      <sz val="10"/>
      <color indexed="8"/>
      <name val="Arial"/>
      <family val="2"/>
    </font>
    <font>
      <sz val="10"/>
      <name val="Arial"/>
      <family val="2"/>
    </font>
    <font>
      <sz val="10"/>
      <name val="MS Sans Serif"/>
      <family val="2"/>
    </font>
    <font>
      <b/>
      <sz val="18"/>
      <name val="Arial"/>
      <family val="2"/>
    </font>
    <font>
      <b/>
      <sz val="12"/>
      <name val="Arial"/>
      <family val="2"/>
    </font>
    <font>
      <sz val="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Unicode MS"/>
      <family val="2"/>
    </font>
    <font>
      <sz val="11"/>
      <color theme="1"/>
      <name val="Calibri"/>
      <family val="2"/>
    </font>
    <font>
      <sz val="10"/>
      <name val="Courier"/>
      <family val="3"/>
    </font>
    <font>
      <sz val="11"/>
      <color theme="1"/>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ont>
  </fonts>
  <fills count="45">
    <fill>
      <patternFill patternType="none"/>
    </fill>
    <fill>
      <patternFill patternType="gray125"/>
    </fill>
    <fill>
      <patternFill patternType="solid">
        <fgColor theme="0" tint="-0.3499862666707357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659">
    <xf numFmtId="0" fontId="0" fillId="0" borderId="0"/>
    <xf numFmtId="43" fontId="2" fillId="0" borderId="0" applyFont="0" applyFill="0" applyBorder="0" applyAlignment="0" applyProtection="0"/>
    <xf numFmtId="0" fontId="7" fillId="0" borderId="0" applyNumberFormat="0" applyFill="0" applyBorder="0" applyAlignment="0" applyProtection="0">
      <alignment vertical="top"/>
      <protection locked="0"/>
    </xf>
    <xf numFmtId="0" fontId="9" fillId="0" borderId="0"/>
    <xf numFmtId="0" fontId="4" fillId="0" borderId="0"/>
    <xf numFmtId="0" fontId="4" fillId="0" borderId="0"/>
    <xf numFmtId="0" fontId="4" fillId="0" borderId="0"/>
    <xf numFmtId="44" fontId="4" fillId="0" borderId="0" applyFon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 fillId="4"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 fillId="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 fillId="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 fillId="10"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 fillId="12"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 fillId="14"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 fillId="5"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 fillId="7"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 fillId="9"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 fillId="11"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 fillId="1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 fillId="1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19" fillId="34" borderId="16"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0" fontId="20" fillId="35" borderId="1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0"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1" fillId="0" borderId="0"/>
    <xf numFmtId="8" fontId="11" fillId="0" borderId="0" applyFont="0" applyFill="0" applyBorder="0" applyAlignment="0" applyProtection="0"/>
    <xf numFmtId="8" fontId="11" fillId="0" borderId="0" applyFont="0" applyFill="0" applyBorder="0" applyAlignment="0" applyProtection="0"/>
    <xf numFmtId="8" fontId="11" fillId="0" borderId="0" applyFont="0" applyFill="0" applyBorder="0" applyAlignment="0" applyProtection="0"/>
    <xf numFmtId="8" fontId="11" fillId="0" borderId="0" applyFont="0" applyFill="0" applyBorder="0" applyAlignment="0" applyProtection="0"/>
    <xf numFmtId="8" fontId="11" fillId="0" borderId="0" applyFont="0" applyFill="0" applyBorder="0" applyAlignment="0" applyProtection="0"/>
    <xf numFmtId="8" fontId="11" fillId="0" borderId="0" applyFont="0" applyFill="0" applyBorder="0" applyAlignment="0" applyProtection="0"/>
    <xf numFmtId="8" fontId="11" fillId="0" borderId="0" applyFont="0" applyFill="0" applyBorder="0" applyAlignment="0" applyProtection="0"/>
    <xf numFmtId="44" fontId="4" fillId="0" borderId="0" applyFont="0" applyFill="0" applyBorder="0" applyAlignment="0" applyProtection="0"/>
    <xf numFmtId="8"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4" fillId="0" borderId="0" applyFont="0" applyFill="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7" fillId="21" borderId="16" applyNumberFormat="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30" fillId="0" borderId="0"/>
    <xf numFmtId="0" fontId="30" fillId="0" borderId="0"/>
    <xf numFmtId="0" fontId="4"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30" fillId="0" borderId="0"/>
    <xf numFmtId="0" fontId="4" fillId="0" borderId="0"/>
    <xf numFmtId="0" fontId="4" fillId="0" borderId="0"/>
    <xf numFmtId="0" fontId="30" fillId="0" borderId="0"/>
    <xf numFmtId="0" fontId="30" fillId="0" borderId="0"/>
    <xf numFmtId="0" fontId="1" fillId="0" borderId="0"/>
    <xf numFmtId="0" fontId="1" fillId="0" borderId="0"/>
    <xf numFmtId="0" fontId="30" fillId="0" borderId="0"/>
    <xf numFmtId="0" fontId="30" fillId="0" borderId="0"/>
    <xf numFmtId="0" fontId="4" fillId="0" borderId="0"/>
    <xf numFmtId="0" fontId="4" fillId="0" borderId="0"/>
    <xf numFmtId="0" fontId="4" fillId="0" borderId="0"/>
    <xf numFmtId="0" fontId="30" fillId="0" borderId="0"/>
    <xf numFmtId="0" fontId="30"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30"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1" fillId="0" borderId="0"/>
    <xf numFmtId="0" fontId="4" fillId="0" borderId="0"/>
    <xf numFmtId="0" fontId="30"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30" fillId="0" borderId="0"/>
    <xf numFmtId="0" fontId="30" fillId="0" borderId="0"/>
    <xf numFmtId="0" fontId="4" fillId="0" borderId="0"/>
    <xf numFmtId="0" fontId="4" fillId="0" borderId="0"/>
    <xf numFmtId="0" fontId="4" fillId="0" borderId="0"/>
    <xf numFmtId="0" fontId="30" fillId="0" borderId="0"/>
    <xf numFmtId="0" fontId="30" fillId="0" borderId="0"/>
    <xf numFmtId="0" fontId="4" fillId="0" borderId="0"/>
    <xf numFmtId="0" fontId="4" fillId="0" borderId="0"/>
    <xf numFmtId="0" fontId="30" fillId="0" borderId="0"/>
    <xf numFmtId="0" fontId="30" fillId="0" borderId="0"/>
    <xf numFmtId="0" fontId="4" fillId="0" borderId="0"/>
    <xf numFmtId="0" fontId="4" fillId="0" borderId="0"/>
    <xf numFmtId="0" fontId="30" fillId="0" borderId="0"/>
    <xf numFmtId="0" fontId="30" fillId="0" borderId="0"/>
    <xf numFmtId="0" fontId="4" fillId="0" borderId="0"/>
    <xf numFmtId="0" fontId="4" fillId="0" borderId="0"/>
    <xf numFmtId="0" fontId="30" fillId="0" borderId="0"/>
    <xf numFmtId="0" fontId="30" fillId="0" borderId="0"/>
    <xf numFmtId="0" fontId="4" fillId="0" borderId="0"/>
    <xf numFmtId="0" fontId="4"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14" fillId="0" borderId="0"/>
    <xf numFmtId="0" fontId="14" fillId="0" borderId="0"/>
    <xf numFmtId="0" fontId="14" fillId="0" borderId="0"/>
    <xf numFmtId="0" fontId="14" fillId="0" borderId="0"/>
    <xf numFmtId="0" fontId="14" fillId="0" borderId="0"/>
    <xf numFmtId="0" fontId="1"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30" fillId="0" borderId="0"/>
    <xf numFmtId="0" fontId="30" fillId="0" borderId="0"/>
    <xf numFmtId="0" fontId="30" fillId="0" borderId="0"/>
    <xf numFmtId="0" fontId="30" fillId="0" borderId="0"/>
    <xf numFmtId="0" fontId="30"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 fillId="0" borderId="0"/>
    <xf numFmtId="0" fontId="1" fillId="0" borderId="0"/>
    <xf numFmtId="0" fontId="1" fillId="0" borderId="0"/>
    <xf numFmtId="0" fontId="30"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1"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9"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0" fillId="0" borderId="0"/>
    <xf numFmtId="0" fontId="30" fillId="0" borderId="0"/>
    <xf numFmtId="0" fontId="4" fillId="0" borderId="0"/>
    <xf numFmtId="0" fontId="33" fillId="0" borderId="0"/>
    <xf numFmtId="0" fontId="4" fillId="0" borderId="0"/>
    <xf numFmtId="0" fontId="4" fillId="0" borderId="0"/>
    <xf numFmtId="0" fontId="4" fillId="0" borderId="0"/>
    <xf numFmtId="0" fontId="1" fillId="0" borderId="0"/>
    <xf numFmtId="0" fontId="4" fillId="0" borderId="0"/>
    <xf numFmtId="0" fontId="16" fillId="0" borderId="0"/>
    <xf numFmtId="0" fontId="1" fillId="0" borderId="0"/>
    <xf numFmtId="0" fontId="30"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30" fillId="0" borderId="0"/>
    <xf numFmtId="0" fontId="30" fillId="0" borderId="0"/>
    <xf numFmtId="0" fontId="30" fillId="0" borderId="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1" fillId="3" borderId="15"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1" fillId="3" borderId="15"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1" fillId="3" borderId="15" applyNumberFormat="0" applyFont="0" applyAlignment="0" applyProtection="0"/>
    <xf numFmtId="0" fontId="1" fillId="3" borderId="15"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4"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0" fillId="37" borderId="22" applyNumberFormat="0" applyFon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0" fontId="34" fillId="34" borderId="2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0" fontId="11" fillId="0" borderId="0" applyNumberFormat="0" applyFont="0" applyFill="0" applyBorder="0" applyAlignment="0" applyProtection="0">
      <alignment horizontal="left"/>
    </xf>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 fontId="11" fillId="0" borderId="0" applyFont="0" applyFill="0" applyBorder="0" applyAlignment="0" applyProtection="0"/>
    <xf numFmtId="49" fontId="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9" fontId="38" fillId="0" borderId="0" applyFont="0" applyFill="0" applyBorder="0" applyAlignment="0" applyProtection="0"/>
  </cellStyleXfs>
  <cellXfs count="214">
    <xf numFmtId="0" fontId="0" fillId="0" borderId="0" xfId="0"/>
    <xf numFmtId="0" fontId="0" fillId="0" borderId="0" xfId="0" applyBorder="1"/>
    <xf numFmtId="0" fontId="5" fillId="0" borderId="0" xfId="0" applyFont="1" applyAlignment="1">
      <alignment horizontal="centerContinuous"/>
    </xf>
    <xf numFmtId="0" fontId="6" fillId="0" borderId="0" xfId="0" applyFont="1" applyFill="1"/>
    <xf numFmtId="0" fontId="0" fillId="0" borderId="0" xfId="0" applyFill="1"/>
    <xf numFmtId="0" fontId="8" fillId="0" borderId="0" xfId="0" applyFont="1"/>
    <xf numFmtId="0" fontId="8" fillId="0" borderId="0" xfId="0" applyFont="1" applyAlignment="1">
      <alignment horizontal="centerContinuous"/>
    </xf>
    <xf numFmtId="43" fontId="0" fillId="0" borderId="0" xfId="1" applyFont="1"/>
    <xf numFmtId="165" fontId="0" fillId="0" borderId="0" xfId="0" applyNumberFormat="1"/>
    <xf numFmtId="0" fontId="0" fillId="0" borderId="0" xfId="0" quotePrefix="1"/>
    <xf numFmtId="43" fontId="0" fillId="0" borderId="0" xfId="1" applyFont="1" applyFill="1" applyAlignment="1">
      <alignment horizontal="center"/>
    </xf>
    <xf numFmtId="43" fontId="0" fillId="0" borderId="0" xfId="1" applyFont="1" applyAlignment="1">
      <alignment horizontal="center"/>
    </xf>
    <xf numFmtId="0" fontId="5" fillId="0" borderId="0" xfId="0" applyFont="1"/>
    <xf numFmtId="164" fontId="0" fillId="0" borderId="0" xfId="1" applyNumberFormat="1" applyFont="1" applyFill="1"/>
    <xf numFmtId="0" fontId="13" fillId="0" borderId="0" xfId="0" applyFont="1"/>
    <xf numFmtId="0" fontId="4" fillId="0" borderId="0" xfId="0" applyFont="1"/>
    <xf numFmtId="0" fontId="4" fillId="0" borderId="0" xfId="0" applyFont="1" applyBorder="1"/>
    <xf numFmtId="164" fontId="0" fillId="0" borderId="0" xfId="1" applyNumberFormat="1" applyFont="1" applyFill="1" applyBorder="1"/>
    <xf numFmtId="0" fontId="6" fillId="0" borderId="0" xfId="0" applyFont="1" applyFill="1" applyBorder="1"/>
    <xf numFmtId="0" fontId="4" fillId="0" borderId="0" xfId="0" applyFont="1" applyFill="1"/>
    <xf numFmtId="0" fontId="5" fillId="0" borderId="0" xfId="0" applyFont="1" applyAlignment="1">
      <alignment horizontal="left"/>
    </xf>
    <xf numFmtId="49" fontId="0" fillId="0" borderId="0" xfId="0" applyNumberFormat="1" applyFill="1" applyAlignment="1">
      <alignment horizontal="center"/>
    </xf>
    <xf numFmtId="0" fontId="6" fillId="0" borderId="0" xfId="0" applyFont="1" applyFill="1" applyAlignment="1"/>
    <xf numFmtId="43" fontId="4" fillId="0" borderId="0" xfId="1" applyFont="1" applyFill="1" applyAlignment="1">
      <alignment horizontal="center"/>
    </xf>
    <xf numFmtId="10" fontId="0" fillId="0" borderId="0" xfId="1" applyNumberFormat="1" applyFont="1" applyFill="1"/>
    <xf numFmtId="1" fontId="0" fillId="0" borderId="0" xfId="0" applyNumberFormat="1" applyFill="1"/>
    <xf numFmtId="0" fontId="13" fillId="0" borderId="0" xfId="0" applyFont="1" applyAlignment="1">
      <alignment horizontal="left"/>
    </xf>
    <xf numFmtId="0" fontId="0" fillId="0" borderId="0" xfId="0" applyBorder="1" applyAlignment="1"/>
    <xf numFmtId="0" fontId="5" fillId="0" borderId="0" xfId="0" applyFont="1" applyFill="1" applyBorder="1" applyAlignment="1"/>
    <xf numFmtId="0" fontId="2" fillId="0" borderId="0" xfId="0" applyFont="1"/>
    <xf numFmtId="0" fontId="0" fillId="0" borderId="0" xfId="0" applyAlignment="1">
      <alignment horizontal="center" vertical="center" wrapText="1"/>
    </xf>
    <xf numFmtId="0" fontId="6" fillId="0" borderId="1" xfId="0" applyFont="1" applyFill="1" applyBorder="1" applyAlignment="1">
      <alignment horizontal="left"/>
    </xf>
    <xf numFmtId="0" fontId="0" fillId="0" borderId="0" xfId="0" quotePrefix="1" applyAlignment="1">
      <alignment wrapText="1"/>
    </xf>
    <xf numFmtId="0" fontId="0" fillId="0" borderId="0" xfId="0" applyBorder="1" applyAlignment="1">
      <alignment vertical="top" wrapText="1"/>
    </xf>
    <xf numFmtId="0" fontId="0" fillId="0" borderId="0" xfId="0" applyBorder="1" applyAlignment="1">
      <alignment wrapText="1"/>
    </xf>
    <xf numFmtId="0" fontId="0" fillId="0" borderId="0" xfId="0" applyFill="1" applyAlignment="1">
      <alignment wrapText="1"/>
    </xf>
    <xf numFmtId="1" fontId="6" fillId="40" borderId="1" xfId="0" applyNumberFormat="1" applyFont="1" applyFill="1" applyBorder="1" applyAlignment="1">
      <alignment horizontal="center" vertical="center"/>
    </xf>
    <xf numFmtId="0" fontId="6" fillId="40" borderId="1" xfId="0" applyFont="1" applyFill="1" applyBorder="1" applyAlignment="1">
      <alignment horizontal="left"/>
    </xf>
    <xf numFmtId="0" fontId="6" fillId="40" borderId="1" xfId="0" applyFont="1" applyFill="1" applyBorder="1" applyAlignment="1"/>
    <xf numFmtId="0" fontId="7" fillId="40" borderId="1" xfId="2" applyFill="1" applyBorder="1" applyAlignment="1" applyProtection="1"/>
    <xf numFmtId="17" fontId="6" fillId="40" borderId="1" xfId="0" applyNumberFormat="1" applyFont="1" applyFill="1" applyBorder="1" applyAlignment="1"/>
    <xf numFmtId="0" fontId="0" fillId="40" borderId="1" xfId="0" applyFill="1" applyBorder="1" applyAlignment="1">
      <alignment horizontal="center" wrapText="1"/>
    </xf>
    <xf numFmtId="0" fontId="0" fillId="40" borderId="1" xfId="0" applyFill="1" applyBorder="1" applyAlignment="1">
      <alignment horizontal="center"/>
    </xf>
    <xf numFmtId="0" fontId="8" fillId="0" borderId="0" xfId="0" applyFont="1" applyBorder="1"/>
    <xf numFmtId="0" fontId="2" fillId="0" borderId="0" xfId="0" applyFont="1" applyBorder="1" applyAlignment="1">
      <alignment horizontal="left"/>
    </xf>
    <xf numFmtId="0" fontId="0" fillId="0" borderId="1" xfId="0" applyBorder="1" applyAlignment="1">
      <alignment horizontal="left" wrapText="1"/>
    </xf>
    <xf numFmtId="0" fontId="0" fillId="0" borderId="1" xfId="0" applyBorder="1" applyAlignment="1">
      <alignment horizontal="center" vertical="center"/>
    </xf>
    <xf numFmtId="0" fontId="0" fillId="0" borderId="1" xfId="0" applyBorder="1" applyAlignment="1">
      <alignment wrapText="1"/>
    </xf>
    <xf numFmtId="0" fontId="4" fillId="0" borderId="1" xfId="0" applyFont="1" applyBorder="1" applyAlignment="1">
      <alignment wrapText="1"/>
    </xf>
    <xf numFmtId="0" fontId="2" fillId="0" borderId="1" xfId="0" applyFont="1" applyBorder="1" applyAlignment="1">
      <alignment horizontal="left" wrapText="1"/>
    </xf>
    <xf numFmtId="0" fontId="6" fillId="0" borderId="1" xfId="0" applyFont="1" applyFill="1" applyBorder="1" applyAlignment="1">
      <alignment horizontal="left" wrapText="1"/>
    </xf>
    <xf numFmtId="0" fontId="12" fillId="0" borderId="0" xfId="0" applyFont="1" applyFill="1"/>
    <xf numFmtId="49" fontId="6"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164" fontId="0" fillId="0" borderId="4" xfId="1" applyNumberFormat="1" applyFont="1" applyFill="1" applyBorder="1" applyAlignment="1">
      <alignment horizontal="center" vertical="center" wrapText="1"/>
    </xf>
    <xf numFmtId="164" fontId="10" fillId="0" borderId="4" xfId="1" applyNumberFormat="1" applyFont="1" applyFill="1" applyBorder="1" applyAlignment="1">
      <alignment horizontal="center" vertical="center" wrapText="1"/>
    </xf>
    <xf numFmtId="164" fontId="6" fillId="0" borderId="3" xfId="1" applyNumberFormat="1" applyFont="1" applyFill="1" applyBorder="1" applyAlignment="1">
      <alignment horizontal="center" vertical="center" wrapText="1"/>
    </xf>
    <xf numFmtId="0" fontId="0" fillId="39" borderId="1" xfId="0" applyFill="1" applyBorder="1"/>
    <xf numFmtId="49" fontId="0" fillId="40" borderId="1" xfId="0" quotePrefix="1" applyNumberFormat="1" applyFill="1" applyBorder="1" applyAlignment="1">
      <alignment horizontal="center"/>
    </xf>
    <xf numFmtId="0" fontId="0" fillId="40" borderId="1" xfId="0" applyNumberFormat="1" applyFill="1" applyBorder="1"/>
    <xf numFmtId="0" fontId="2" fillId="40" borderId="1" xfId="0" applyNumberFormat="1" applyFont="1" applyFill="1" applyBorder="1"/>
    <xf numFmtId="0" fontId="2" fillId="40" borderId="1" xfId="0" quotePrefix="1" applyNumberFormat="1" applyFont="1" applyFill="1" applyBorder="1"/>
    <xf numFmtId="0" fontId="9" fillId="40" borderId="1" xfId="3" applyFont="1" applyFill="1" applyBorder="1" applyAlignment="1">
      <alignment wrapText="1"/>
    </xf>
    <xf numFmtId="0" fontId="0" fillId="40" borderId="1" xfId="0" quotePrefix="1" applyNumberFormat="1" applyFill="1" applyBorder="1"/>
    <xf numFmtId="49" fontId="0" fillId="40" borderId="1" xfId="0" applyNumberFormat="1" applyFill="1" applyBorder="1" applyAlignment="1">
      <alignment horizontal="center"/>
    </xf>
    <xf numFmtId="0" fontId="0" fillId="40" borderId="1" xfId="0" applyFill="1" applyBorder="1"/>
    <xf numFmtId="14" fontId="0" fillId="0" borderId="0" xfId="0" applyNumberFormat="1" applyFill="1"/>
    <xf numFmtId="14" fontId="0" fillId="0" borderId="4" xfId="0" applyNumberFormat="1" applyFill="1" applyBorder="1" applyAlignment="1">
      <alignment horizontal="center" vertical="center" wrapText="1"/>
    </xf>
    <xf numFmtId="14" fontId="0" fillId="0" borderId="0" xfId="0" quotePrefix="1" applyNumberFormat="1" applyFill="1"/>
    <xf numFmtId="164" fontId="2" fillId="0" borderId="4" xfId="1" applyNumberFormat="1" applyFont="1" applyFill="1" applyBorder="1" applyAlignment="1">
      <alignment horizontal="center" vertical="center" wrapText="1"/>
    </xf>
    <xf numFmtId="10" fontId="4" fillId="40" borderId="1" xfId="1" quotePrefix="1" applyNumberFormat="1" applyFont="1" applyFill="1" applyBorder="1"/>
    <xf numFmtId="10" fontId="0" fillId="40" borderId="1" xfId="1" applyNumberFormat="1" applyFont="1" applyFill="1" applyBorder="1"/>
    <xf numFmtId="49" fontId="0" fillId="0" borderId="0" xfId="0" applyNumberFormat="1" applyFill="1" applyBorder="1" applyAlignment="1">
      <alignment horizontal="center"/>
    </xf>
    <xf numFmtId="14" fontId="0" fillId="0" borderId="0" xfId="0" applyNumberFormat="1" applyFill="1" applyBorder="1"/>
    <xf numFmtId="10" fontId="2" fillId="0" borderId="4" xfId="1" applyNumberFormat="1" applyFont="1" applyFill="1" applyBorder="1" applyAlignment="1">
      <alignment horizontal="center" vertical="center" wrapText="1"/>
    </xf>
    <xf numFmtId="0" fontId="2" fillId="40" borderId="1" xfId="0" applyFont="1" applyFill="1" applyBorder="1" applyProtection="1">
      <protection locked="0"/>
    </xf>
    <xf numFmtId="0" fontId="0" fillId="40" borderId="1" xfId="0" applyFill="1" applyBorder="1" applyProtection="1">
      <protection locked="0"/>
    </xf>
    <xf numFmtId="0" fontId="2" fillId="40" borderId="1" xfId="0" applyFont="1" applyFill="1" applyBorder="1" applyAlignment="1" applyProtection="1">
      <alignment horizontal="center"/>
      <protection locked="0"/>
    </xf>
    <xf numFmtId="0" fontId="0" fillId="40" borderId="1" xfId="0" applyFill="1" applyBorder="1" applyAlignment="1" applyProtection="1">
      <alignment horizontal="center"/>
      <protection locked="0"/>
    </xf>
    <xf numFmtId="0" fontId="4" fillId="0" borderId="1" xfId="0" applyFont="1" applyFill="1" applyBorder="1" applyAlignment="1">
      <alignment horizontal="left" vertical="center" wrapText="1"/>
    </xf>
    <xf numFmtId="0" fontId="0" fillId="0" borderId="0" xfId="0" applyFill="1" applyAlignment="1">
      <alignment horizontal="left" wrapText="1"/>
    </xf>
    <xf numFmtId="0" fontId="2" fillId="40" borderId="1" xfId="1" quotePrefix="1" applyNumberFormat="1" applyFont="1" applyFill="1" applyBorder="1" applyAlignment="1">
      <alignment horizontal="center"/>
    </xf>
    <xf numFmtId="14" fontId="2" fillId="39" borderId="1" xfId="0" applyNumberFormat="1" applyFont="1" applyFill="1" applyBorder="1" applyAlignment="1">
      <alignment horizontal="center"/>
    </xf>
    <xf numFmtId="164" fontId="4" fillId="39" borderId="1" xfId="1" quotePrefix="1" applyNumberFormat="1" applyFont="1" applyFill="1" applyBorder="1"/>
    <xf numFmtId="164" fontId="4" fillId="39" borderId="1" xfId="1" applyNumberFormat="1" applyFont="1" applyFill="1" applyBorder="1"/>
    <xf numFmtId="14" fontId="0" fillId="39" borderId="1" xfId="0" applyNumberFormat="1" applyFill="1" applyBorder="1" applyAlignment="1">
      <alignment horizontal="center"/>
    </xf>
    <xf numFmtId="164" fontId="0" fillId="39" borderId="1" xfId="1" applyNumberFormat="1" applyFont="1" applyFill="1" applyBorder="1"/>
    <xf numFmtId="0" fontId="0" fillId="0" borderId="0" xfId="0" applyFill="1" applyBorder="1" applyAlignment="1"/>
    <xf numFmtId="0" fontId="8" fillId="0" borderId="0" xfId="0" applyFont="1" applyAlignment="1">
      <alignment horizontal="left"/>
    </xf>
    <xf numFmtId="0" fontId="5" fillId="0" borderId="0" xfId="0" applyFont="1" applyAlignment="1"/>
    <xf numFmtId="0" fontId="2" fillId="39" borderId="0" xfId="0" applyFont="1" applyFill="1"/>
    <xf numFmtId="0" fontId="0" fillId="0" borderId="0" xfId="0" applyBorder="1" applyAlignment="1">
      <alignment horizontal="center" wrapText="1"/>
    </xf>
    <xf numFmtId="0" fontId="2" fillId="0" borderId="1" xfId="0" applyFont="1" applyFill="1" applyBorder="1" applyAlignment="1">
      <alignment horizontal="left" vertical="center" wrapText="1"/>
    </xf>
    <xf numFmtId="0" fontId="10" fillId="0" borderId="0" xfId="1" applyNumberFormat="1" applyFont="1" applyFill="1" applyBorder="1" applyAlignment="1">
      <alignment horizontal="center"/>
    </xf>
    <xf numFmtId="0" fontId="9" fillId="40" borderId="1" xfId="0" applyFont="1" applyFill="1" applyBorder="1" applyAlignment="1">
      <alignment horizontal="left"/>
    </xf>
    <xf numFmtId="0" fontId="15" fillId="40" borderId="1" xfId="0" applyFont="1" applyFill="1" applyBorder="1" applyAlignment="1">
      <alignment horizontal="left"/>
    </xf>
    <xf numFmtId="49" fontId="0" fillId="40" borderId="1" xfId="0" applyNumberFormat="1" applyFill="1" applyBorder="1"/>
    <xf numFmtId="0" fontId="12" fillId="0" borderId="5" xfId="0" applyFont="1" applyFill="1" applyBorder="1" applyAlignment="1"/>
    <xf numFmtId="0" fontId="0" fillId="0" borderId="0" xfId="0" applyFill="1" applyBorder="1" applyAlignment="1">
      <alignment horizontal="left" vertical="center" wrapText="1"/>
    </xf>
    <xf numFmtId="43" fontId="10" fillId="0" borderId="0" xfId="1" applyFont="1" applyFill="1" applyBorder="1" applyAlignment="1">
      <alignment horizontal="center"/>
    </xf>
    <xf numFmtId="0" fontId="0" fillId="0" borderId="0" xfId="0" applyNumberFormat="1" applyFill="1" applyAlignment="1">
      <alignment horizontal="left" wrapText="1"/>
    </xf>
    <xf numFmtId="43" fontId="4" fillId="39" borderId="1" xfId="1" applyFont="1" applyFill="1" applyBorder="1" applyAlignment="1">
      <alignment horizontal="left" vertical="center" wrapText="1"/>
    </xf>
    <xf numFmtId="43" fontId="15" fillId="40" borderId="1" xfId="1" applyFont="1" applyFill="1" applyBorder="1" applyAlignment="1">
      <alignment horizontal="right"/>
    </xf>
    <xf numFmtId="43" fontId="0" fillId="40" borderId="1" xfId="1" applyFont="1" applyFill="1" applyBorder="1" applyAlignment="1">
      <alignment horizontal="right"/>
    </xf>
    <xf numFmtId="43" fontId="2" fillId="40" borderId="1" xfId="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43" fontId="0" fillId="40" borderId="2" xfId="1" applyFont="1" applyFill="1" applyBorder="1" applyAlignment="1">
      <alignment horizontal="center"/>
    </xf>
    <xf numFmtId="0" fontId="0" fillId="0" borderId="14" xfId="0" applyFill="1" applyBorder="1" applyAlignment="1">
      <alignment horizontal="left" wrapText="1"/>
    </xf>
    <xf numFmtId="43" fontId="2" fillId="0" borderId="25" xfId="1"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NumberFormat="1" applyFont="1" applyFill="1" applyBorder="1" applyAlignment="1">
      <alignment horizontal="left" vertical="center" wrapText="1"/>
    </xf>
    <xf numFmtId="0" fontId="4" fillId="40" borderId="29" xfId="1" applyNumberFormat="1" applyFont="1" applyFill="1" applyBorder="1" applyAlignment="1">
      <alignment horizontal="left" vertical="center" wrapText="1"/>
    </xf>
    <xf numFmtId="0" fontId="2" fillId="0" borderId="0" xfId="0" applyFont="1" applyFill="1" applyAlignment="1">
      <alignment horizontal="right"/>
    </xf>
    <xf numFmtId="0" fontId="2" fillId="0" borderId="6" xfId="0" applyNumberFormat="1" applyFont="1" applyFill="1" applyBorder="1" applyAlignment="1">
      <alignment horizontal="left" vertical="center" wrapText="1"/>
    </xf>
    <xf numFmtId="0" fontId="0" fillId="0" borderId="0" xfId="0" applyNumberFormat="1" applyFill="1" applyBorder="1" applyAlignment="1">
      <alignment horizontal="left" wrapText="1"/>
    </xf>
    <xf numFmtId="43" fontId="2" fillId="0" borderId="0" xfId="1" applyFont="1" applyFill="1" applyBorder="1" applyAlignment="1">
      <alignment horizontal="center"/>
    </xf>
    <xf numFmtId="0" fontId="0" fillId="0" borderId="31" xfId="0" applyFill="1" applyBorder="1" applyAlignment="1">
      <alignment horizontal="left" wrapText="1"/>
    </xf>
    <xf numFmtId="0" fontId="2" fillId="0" borderId="27" xfId="0" applyNumberFormat="1" applyFont="1" applyFill="1" applyBorder="1" applyAlignment="1">
      <alignment horizontal="left" vertical="center" wrapText="1"/>
    </xf>
    <xf numFmtId="0" fontId="2" fillId="0" borderId="32" xfId="0" applyNumberFormat="1" applyFont="1" applyFill="1" applyBorder="1" applyAlignment="1">
      <alignment horizontal="left" vertical="center" wrapText="1"/>
    </xf>
    <xf numFmtId="0" fontId="2" fillId="0" borderId="31" xfId="0" applyNumberFormat="1" applyFont="1" applyFill="1" applyBorder="1" applyAlignment="1">
      <alignment horizontal="left" vertical="center" wrapText="1"/>
    </xf>
    <xf numFmtId="0" fontId="2" fillId="0" borderId="25" xfId="0" applyNumberFormat="1" applyFont="1" applyFill="1" applyBorder="1" applyAlignment="1">
      <alignment horizontal="left" vertical="center" wrapText="1"/>
    </xf>
    <xf numFmtId="0" fontId="4" fillId="0" borderId="25" xfId="1" applyNumberFormat="1" applyFont="1" applyFill="1" applyBorder="1" applyAlignment="1">
      <alignment horizontal="left" vertical="center" wrapText="1"/>
    </xf>
    <xf numFmtId="0" fontId="0" fillId="0" borderId="28" xfId="0" applyFill="1" applyBorder="1"/>
    <xf numFmtId="0" fontId="2" fillId="0" borderId="29" xfId="0" applyFont="1" applyFill="1" applyBorder="1" applyAlignment="1">
      <alignment horizontal="right"/>
    </xf>
    <xf numFmtId="43" fontId="0" fillId="0" borderId="29" xfId="1" applyFont="1" applyFill="1" applyBorder="1" applyAlignment="1">
      <alignment horizontal="center"/>
    </xf>
    <xf numFmtId="43" fontId="2" fillId="0" borderId="33" xfId="1" applyFont="1" applyFill="1" applyBorder="1" applyAlignment="1">
      <alignment horizontal="left" vertical="center" wrapText="1"/>
    </xf>
    <xf numFmtId="43" fontId="4" fillId="39" borderId="6" xfId="1" applyFont="1" applyFill="1" applyBorder="1" applyAlignment="1">
      <alignment horizontal="left" vertical="center" wrapText="1"/>
    </xf>
    <xf numFmtId="0" fontId="4" fillId="0" borderId="33" xfId="1" applyNumberFormat="1" applyFont="1" applyFill="1" applyBorder="1" applyAlignment="1">
      <alignment horizontal="left" vertical="center" wrapText="1"/>
    </xf>
    <xf numFmtId="43" fontId="0" fillId="0" borderId="34" xfId="1" applyFont="1" applyFill="1" applyBorder="1" applyAlignment="1">
      <alignment horizontal="center"/>
    </xf>
    <xf numFmtId="43" fontId="0" fillId="0" borderId="37" xfId="1" applyFont="1" applyFill="1" applyBorder="1" applyAlignment="1">
      <alignment horizontal="center"/>
    </xf>
    <xf numFmtId="43" fontId="0" fillId="0" borderId="36" xfId="0" applyNumberFormat="1" applyFill="1" applyBorder="1" applyAlignment="1">
      <alignment horizontal="left" wrapText="1"/>
    </xf>
    <xf numFmtId="0" fontId="2" fillId="38" borderId="0" xfId="0" applyFont="1" applyFill="1"/>
    <xf numFmtId="164" fontId="4" fillId="38" borderId="1" xfId="1" applyNumberFormat="1" applyFont="1" applyFill="1" applyBorder="1"/>
    <xf numFmtId="164" fontId="0" fillId="38" borderId="1" xfId="1" applyNumberFormat="1" applyFont="1" applyFill="1" applyBorder="1"/>
    <xf numFmtId="164" fontId="4" fillId="38" borderId="1" xfId="1" quotePrefix="1" applyNumberFormat="1" applyFont="1" applyFill="1" applyBorder="1"/>
    <xf numFmtId="0" fontId="9" fillId="38" borderId="1" xfId="0" applyFont="1" applyFill="1" applyBorder="1" applyAlignment="1">
      <alignment horizontal="left"/>
    </xf>
    <xf numFmtId="43" fontId="10" fillId="39" borderId="0" xfId="1" applyFont="1" applyFill="1" applyBorder="1" applyAlignment="1">
      <alignment horizontal="center"/>
    </xf>
    <xf numFmtId="43" fontId="4" fillId="38" borderId="1" xfId="1" applyFont="1" applyFill="1" applyBorder="1" applyAlignment="1">
      <alignment horizontal="left" vertical="center" wrapText="1"/>
    </xf>
    <xf numFmtId="43" fontId="4" fillId="38" borderId="6" xfId="1" applyFont="1" applyFill="1" applyBorder="1" applyAlignment="1">
      <alignment horizontal="left" vertical="center" wrapText="1"/>
    </xf>
    <xf numFmtId="0" fontId="4" fillId="38" borderId="1" xfId="1" applyNumberFormat="1" applyFont="1" applyFill="1" applyBorder="1" applyAlignment="1">
      <alignment horizontal="left" vertical="center" wrapText="1"/>
    </xf>
    <xf numFmtId="0" fontId="4" fillId="38" borderId="6" xfId="1" applyNumberFormat="1" applyFont="1" applyFill="1" applyBorder="1" applyAlignment="1">
      <alignment horizontal="left" vertical="center" wrapText="1"/>
    </xf>
    <xf numFmtId="43" fontId="4" fillId="38" borderId="1" xfId="1" applyNumberFormat="1" applyFont="1" applyFill="1" applyBorder="1" applyAlignment="1">
      <alignment horizontal="left" vertical="center" wrapText="1"/>
    </xf>
    <xf numFmtId="43" fontId="4" fillId="38" borderId="3" xfId="1" applyFont="1" applyFill="1" applyBorder="1" applyAlignment="1">
      <alignment horizontal="left" vertical="center" wrapText="1"/>
    </xf>
    <xf numFmtId="43" fontId="4" fillId="38" borderId="4" xfId="1" applyFont="1" applyFill="1" applyBorder="1" applyAlignment="1">
      <alignment horizontal="left" vertical="center" wrapText="1"/>
    </xf>
    <xf numFmtId="0" fontId="0" fillId="38" borderId="36" xfId="0" applyFill="1" applyBorder="1" applyAlignment="1">
      <alignment horizontal="left" wrapText="1"/>
    </xf>
    <xf numFmtId="0" fontId="0" fillId="38" borderId="36" xfId="0" applyNumberFormat="1" applyFill="1" applyBorder="1" applyAlignment="1">
      <alignment horizontal="left" wrapText="1"/>
    </xf>
    <xf numFmtId="43" fontId="0" fillId="38" borderId="36" xfId="0" applyNumberFormat="1" applyFill="1" applyBorder="1" applyAlignment="1">
      <alignment horizontal="left" wrapText="1"/>
    </xf>
    <xf numFmtId="0" fontId="2" fillId="0" borderId="35" xfId="0" applyFont="1" applyFill="1" applyBorder="1" applyAlignment="1">
      <alignment horizontal="left" wrapText="1"/>
    </xf>
    <xf numFmtId="0" fontId="9" fillId="38" borderId="27" xfId="0" applyFont="1" applyFill="1" applyBorder="1" applyAlignment="1">
      <alignment horizontal="left"/>
    </xf>
    <xf numFmtId="43" fontId="0" fillId="38" borderId="1" xfId="1" applyFont="1" applyFill="1" applyBorder="1" applyAlignment="1">
      <alignment horizontal="center"/>
    </xf>
    <xf numFmtId="43" fontId="0" fillId="38" borderId="6" xfId="1" applyFont="1" applyFill="1" applyBorder="1" applyAlignment="1">
      <alignment horizontal="center"/>
    </xf>
    <xf numFmtId="0" fontId="0" fillId="38" borderId="1" xfId="0" applyFill="1" applyBorder="1"/>
    <xf numFmtId="43" fontId="0" fillId="0" borderId="5" xfId="1" applyFont="1" applyBorder="1" applyAlignment="1"/>
    <xf numFmtId="43" fontId="0" fillId="0" borderId="2" xfId="1" applyFont="1" applyFill="1" applyBorder="1" applyAlignment="1">
      <alignment horizontal="center" vertical="center" wrapText="1"/>
    </xf>
    <xf numFmtId="43" fontId="9" fillId="40" borderId="1" xfId="1" applyFont="1" applyFill="1" applyBorder="1" applyAlignment="1">
      <alignment horizontal="center"/>
    </xf>
    <xf numFmtId="43" fontId="4" fillId="40" borderId="1" xfId="1" applyFont="1" applyFill="1" applyBorder="1" applyAlignment="1">
      <alignment horizontal="center"/>
    </xf>
    <xf numFmtId="43" fontId="9" fillId="38" borderId="1" xfId="1" applyFont="1" applyFill="1" applyBorder="1" applyAlignment="1">
      <alignment horizontal="center"/>
    </xf>
    <xf numFmtId="43" fontId="0" fillId="38" borderId="1" xfId="1" applyFont="1" applyFill="1" applyBorder="1" applyProtection="1">
      <protection locked="0"/>
    </xf>
    <xf numFmtId="43" fontId="0" fillId="0" borderId="0" xfId="1" applyFont="1" applyFill="1"/>
    <xf numFmtId="43" fontId="4" fillId="0" borderId="1" xfId="1" applyFont="1" applyFill="1" applyBorder="1" applyAlignment="1">
      <alignment horizontal="left" vertical="center" wrapText="1"/>
    </xf>
    <xf numFmtId="43" fontId="2" fillId="40" borderId="1" xfId="1" applyFont="1" applyFill="1" applyBorder="1" applyAlignment="1" applyProtection="1">
      <alignment horizontal="center"/>
      <protection locked="0"/>
    </xf>
    <xf numFmtId="0" fontId="6" fillId="0" borderId="7" xfId="0" applyFont="1" applyBorder="1"/>
    <xf numFmtId="43" fontId="6" fillId="0" borderId="7" xfId="1" applyFont="1" applyBorder="1" applyAlignment="1">
      <alignment horizontal="center"/>
    </xf>
    <xf numFmtId="43" fontId="6" fillId="2" borderId="7" xfId="1" applyFont="1" applyFill="1" applyBorder="1" applyAlignment="1">
      <alignment horizontal="center"/>
    </xf>
    <xf numFmtId="165" fontId="6" fillId="0" borderId="7" xfId="0" applyNumberFormat="1" applyFont="1" applyBorder="1"/>
    <xf numFmtId="0" fontId="2" fillId="39" borderId="1" xfId="0" applyFont="1" applyFill="1" applyBorder="1"/>
    <xf numFmtId="0" fontId="0" fillId="0" borderId="1" xfId="0" applyBorder="1" applyAlignment="1"/>
    <xf numFmtId="0" fontId="2" fillId="40" borderId="0" xfId="0" applyFont="1" applyFill="1" applyAlignment="1">
      <alignment wrapText="1"/>
    </xf>
    <xf numFmtId="0" fontId="0" fillId="0" borderId="0" xfId="0" applyFill="1" applyBorder="1"/>
    <xf numFmtId="1" fontId="0" fillId="0" borderId="1" xfId="0" applyNumberFormat="1" applyBorder="1"/>
    <xf numFmtId="43" fontId="2" fillId="39" borderId="1" xfId="1" applyFont="1" applyFill="1" applyBorder="1" applyAlignment="1">
      <alignment horizontal="center"/>
    </xf>
    <xf numFmtId="43" fontId="0" fillId="0" borderId="0" xfId="1" applyFont="1" applyFill="1" applyBorder="1" applyAlignment="1">
      <alignment horizontal="center"/>
    </xf>
    <xf numFmtId="43" fontId="0" fillId="0" borderId="4" xfId="1" applyFont="1" applyFill="1" applyBorder="1" applyAlignment="1">
      <alignment horizontal="center" vertical="center" wrapText="1"/>
    </xf>
    <xf numFmtId="43" fontId="11" fillId="39" borderId="1" xfId="1" quotePrefix="1" applyFont="1" applyFill="1" applyBorder="1"/>
    <xf numFmtId="43" fontId="4" fillId="39" borderId="1" xfId="1" quotePrefix="1" applyFont="1" applyFill="1" applyBorder="1"/>
    <xf numFmtId="43" fontId="0" fillId="39" borderId="1" xfId="1" applyFont="1" applyFill="1" applyBorder="1"/>
    <xf numFmtId="43" fontId="4" fillId="0" borderId="25" xfId="1" applyFont="1" applyFill="1" applyBorder="1" applyAlignment="1">
      <alignment horizontal="left" vertical="center" wrapText="1"/>
    </xf>
    <xf numFmtId="0" fontId="2" fillId="0" borderId="1" xfId="0" applyFont="1" applyBorder="1" applyAlignment="1">
      <alignment wrapText="1"/>
    </xf>
    <xf numFmtId="0" fontId="2" fillId="42" borderId="1" xfId="0" applyFont="1" applyFill="1" applyBorder="1" applyAlignment="1">
      <alignment horizontal="left" vertical="center" wrapText="1"/>
    </xf>
    <xf numFmtId="43" fontId="6" fillId="42" borderId="1" xfId="1" applyFont="1" applyFill="1" applyBorder="1" applyProtection="1">
      <protection locked="0"/>
    </xf>
    <xf numFmtId="43" fontId="0" fillId="43" borderId="0" xfId="1" applyFont="1" applyFill="1" applyAlignment="1">
      <alignment horizontal="center"/>
    </xf>
    <xf numFmtId="43" fontId="2" fillId="44" borderId="26" xfId="1" applyFont="1" applyFill="1" applyBorder="1" applyAlignment="1">
      <alignment horizontal="center" vertical="center" wrapText="1"/>
    </xf>
    <xf numFmtId="43" fontId="4" fillId="44" borderId="8" xfId="1" applyFont="1" applyFill="1" applyBorder="1" applyAlignment="1">
      <alignment horizontal="left" vertical="center" wrapText="1"/>
    </xf>
    <xf numFmtId="0" fontId="4" fillId="44" borderId="30" xfId="1" applyNumberFormat="1" applyFont="1" applyFill="1" applyBorder="1" applyAlignment="1">
      <alignment horizontal="left" vertical="center" wrapText="1"/>
    </xf>
    <xf numFmtId="43" fontId="2" fillId="44" borderId="2" xfId="1" applyFont="1" applyFill="1" applyBorder="1" applyAlignment="1">
      <alignment horizontal="center"/>
    </xf>
    <xf numFmtId="14" fontId="0" fillId="0" borderId="0" xfId="1" applyNumberFormat="1" applyFont="1" applyFill="1"/>
    <xf numFmtId="43" fontId="0" fillId="40" borderId="1" xfId="1" applyFont="1" applyFill="1" applyBorder="1" applyProtection="1">
      <protection locked="0"/>
    </xf>
    <xf numFmtId="43" fontId="2" fillId="40" borderId="6" xfId="1" applyFont="1" applyFill="1" applyBorder="1" applyAlignment="1">
      <alignment horizontal="left" vertical="center" wrapText="1"/>
    </xf>
    <xf numFmtId="43" fontId="15" fillId="40" borderId="2" xfId="1" applyFont="1" applyFill="1" applyBorder="1" applyAlignment="1">
      <alignment horizontal="right"/>
    </xf>
    <xf numFmtId="0" fontId="2" fillId="40" borderId="29" xfId="1" applyNumberFormat="1" applyFont="1" applyFill="1" applyBorder="1" applyAlignment="1">
      <alignment horizontal="left" vertical="center" wrapText="1"/>
    </xf>
    <xf numFmtId="0" fontId="2" fillId="40" borderId="34" xfId="1" applyNumberFormat="1" applyFont="1" applyFill="1" applyBorder="1" applyAlignment="1">
      <alignment horizontal="left" vertical="center" wrapText="1"/>
    </xf>
    <xf numFmtId="0" fontId="0" fillId="0" borderId="0" xfId="0" applyAlignment="1">
      <alignment horizontal="right"/>
    </xf>
    <xf numFmtId="43" fontId="2" fillId="0" borderId="1" xfId="1" applyFont="1" applyFill="1" applyBorder="1" applyAlignment="1">
      <alignment horizontal="left" vertical="center" wrapText="1"/>
    </xf>
    <xf numFmtId="9" fontId="0" fillId="0" borderId="0" xfId="1658" applyFont="1"/>
    <xf numFmtId="9" fontId="2" fillId="0" borderId="0" xfId="1658" applyFont="1" applyFill="1" applyAlignment="1">
      <alignment horizontal="left" wrapText="1"/>
    </xf>
    <xf numFmtId="9" fontId="0" fillId="0" borderId="0" xfId="1658" applyFont="1" applyFill="1"/>
    <xf numFmtId="9" fontId="0" fillId="0" borderId="0" xfId="1658" applyFont="1" applyFill="1" applyAlignment="1">
      <alignment horizontal="left" wrapText="1"/>
    </xf>
    <xf numFmtId="9" fontId="0" fillId="0" borderId="0" xfId="1658" applyFont="1" applyAlignment="1">
      <alignment horizontal="center"/>
    </xf>
    <xf numFmtId="0" fontId="0" fillId="0" borderId="0" xfId="0" applyAlignment="1">
      <alignment horizontal="center"/>
    </xf>
    <xf numFmtId="9" fontId="2" fillId="0" borderId="0" xfId="1658" applyFont="1" applyFill="1" applyAlignment="1">
      <alignment horizontal="center" wrapText="1"/>
    </xf>
    <xf numFmtId="9" fontId="0" fillId="0" borderId="0" xfId="0" applyNumberFormat="1" applyFill="1" applyAlignment="1">
      <alignment horizontal="center" wrapText="1"/>
    </xf>
    <xf numFmtId="9" fontId="6" fillId="0" borderId="7" xfId="1658" applyFont="1" applyBorder="1" applyAlignment="1">
      <alignment horizontal="center"/>
    </xf>
    <xf numFmtId="0" fontId="6" fillId="0" borderId="7" xfId="0" applyFont="1" applyBorder="1" applyAlignment="1">
      <alignment horizontal="center"/>
    </xf>
    <xf numFmtId="43" fontId="0" fillId="0" borderId="0" xfId="1" applyFont="1" applyAlignment="1">
      <alignment horizontal="right"/>
    </xf>
    <xf numFmtId="0" fontId="2" fillId="0" borderId="1" xfId="0" applyFont="1" applyBorder="1" applyAlignment="1">
      <alignment horizontal="left" wrapText="1"/>
    </xf>
    <xf numFmtId="0" fontId="0" fillId="0" borderId="0" xfId="0" applyBorder="1" applyAlignment="1"/>
    <xf numFmtId="0" fontId="0" fillId="40" borderId="1" xfId="0" applyFill="1" applyBorder="1" applyAlignment="1">
      <alignment horizontal="center" vertical="top" wrapText="1"/>
    </xf>
    <xf numFmtId="0" fontId="13" fillId="0" borderId="14" xfId="0" applyFont="1" applyBorder="1" applyAlignment="1">
      <alignment horizontal="left" wrapText="1"/>
    </xf>
    <xf numFmtId="0" fontId="13" fillId="0" borderId="9" xfId="0" applyFont="1" applyBorder="1" applyAlignment="1">
      <alignment horizontal="left" wrapText="1"/>
    </xf>
    <xf numFmtId="0" fontId="13" fillId="0" borderId="10" xfId="0" applyFont="1" applyBorder="1" applyAlignment="1">
      <alignment horizontal="left" wrapText="1"/>
    </xf>
    <xf numFmtId="0" fontId="13" fillId="0" borderId="11" xfId="0" applyFont="1" applyBorder="1" applyAlignment="1">
      <alignment horizontal="left"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6" fillId="41" borderId="0" xfId="1" applyNumberFormat="1" applyFont="1" applyFill="1" applyBorder="1" applyAlignment="1">
      <alignment horizontal="left" vertical="top" wrapText="1"/>
    </xf>
  </cellXfs>
  <cellStyles count="1659">
    <cellStyle name="20% - Accent1 10" xfId="8"/>
    <cellStyle name="20% - Accent1 10 2" xfId="9"/>
    <cellStyle name="20% - Accent1 11" xfId="10"/>
    <cellStyle name="20% - Accent1 11 2" xfId="11"/>
    <cellStyle name="20% - Accent1 12" xfId="12"/>
    <cellStyle name="20% - Accent1 12 2" xfId="13"/>
    <cellStyle name="20% - Accent1 13" xfId="14"/>
    <cellStyle name="20% - Accent1 13 2" xfId="15"/>
    <cellStyle name="20% - Accent1 14" xfId="16"/>
    <cellStyle name="20% - Accent1 14 2" xfId="17"/>
    <cellStyle name="20% - Accent1 2" xfId="18"/>
    <cellStyle name="20% - Accent1 2 2" xfId="19"/>
    <cellStyle name="20% - Accent1 2 2 2" xfId="20"/>
    <cellStyle name="20% - Accent1 2 2 3" xfId="21"/>
    <cellStyle name="20% - Accent1 2 3" xfId="22"/>
    <cellStyle name="20% - Accent1 2 3 2" xfId="23"/>
    <cellStyle name="20% - Accent1 2 4" xfId="24"/>
    <cellStyle name="20% - Accent1 2 5" xfId="25"/>
    <cellStyle name="20% - Accent1 2_Accrued AP" xfId="26"/>
    <cellStyle name="20% - Accent1 3" xfId="27"/>
    <cellStyle name="20% - Accent1 3 2" xfId="28"/>
    <cellStyle name="20% - Accent1 3 3" xfId="29"/>
    <cellStyle name="20% - Accent1 4" xfId="30"/>
    <cellStyle name="20% - Accent1 4 2" xfId="31"/>
    <cellStyle name="20% - Accent1 5" xfId="32"/>
    <cellStyle name="20% - Accent1 5 2" xfId="33"/>
    <cellStyle name="20% - Accent1 6" xfId="34"/>
    <cellStyle name="20% - Accent1 6 2" xfId="35"/>
    <cellStyle name="20% - Accent1 7" xfId="36"/>
    <cellStyle name="20% - Accent1 7 2" xfId="37"/>
    <cellStyle name="20% - Accent1 8" xfId="38"/>
    <cellStyle name="20% - Accent1 8 2" xfId="39"/>
    <cellStyle name="20% - Accent1 9" xfId="40"/>
    <cellStyle name="20% - Accent1 9 2" xfId="41"/>
    <cellStyle name="20% - Accent2 10" xfId="42"/>
    <cellStyle name="20% - Accent2 10 2" xfId="43"/>
    <cellStyle name="20% - Accent2 11" xfId="44"/>
    <cellStyle name="20% - Accent2 11 2" xfId="45"/>
    <cellStyle name="20% - Accent2 12" xfId="46"/>
    <cellStyle name="20% - Accent2 12 2" xfId="47"/>
    <cellStyle name="20% - Accent2 13" xfId="48"/>
    <cellStyle name="20% - Accent2 13 2" xfId="49"/>
    <cellStyle name="20% - Accent2 14" xfId="50"/>
    <cellStyle name="20% - Accent2 14 2" xfId="51"/>
    <cellStyle name="20% - Accent2 2" xfId="52"/>
    <cellStyle name="20% - Accent2 2 2" xfId="53"/>
    <cellStyle name="20% - Accent2 2 2 2" xfId="54"/>
    <cellStyle name="20% - Accent2 2 2 3" xfId="55"/>
    <cellStyle name="20% - Accent2 2 3" xfId="56"/>
    <cellStyle name="20% - Accent2 2 3 2" xfId="57"/>
    <cellStyle name="20% - Accent2 2 4" xfId="58"/>
    <cellStyle name="20% - Accent2 2 5" xfId="59"/>
    <cellStyle name="20% - Accent2 2_Accrued AP" xfId="60"/>
    <cellStyle name="20% - Accent2 3" xfId="61"/>
    <cellStyle name="20% - Accent2 3 2" xfId="62"/>
    <cellStyle name="20% - Accent2 3 3" xfId="63"/>
    <cellStyle name="20% - Accent2 4" xfId="64"/>
    <cellStyle name="20% - Accent2 4 2" xfId="65"/>
    <cellStyle name="20% - Accent2 5" xfId="66"/>
    <cellStyle name="20% - Accent2 5 2" xfId="67"/>
    <cellStyle name="20% - Accent2 6" xfId="68"/>
    <cellStyle name="20% - Accent2 6 2" xfId="69"/>
    <cellStyle name="20% - Accent2 7" xfId="70"/>
    <cellStyle name="20% - Accent2 7 2" xfId="71"/>
    <cellStyle name="20% - Accent2 8" xfId="72"/>
    <cellStyle name="20% - Accent2 8 2" xfId="73"/>
    <cellStyle name="20% - Accent2 9" xfId="74"/>
    <cellStyle name="20% - Accent2 9 2" xfId="75"/>
    <cellStyle name="20% - Accent3 10" xfId="76"/>
    <cellStyle name="20% - Accent3 10 2" xfId="77"/>
    <cellStyle name="20% - Accent3 11" xfId="78"/>
    <cellStyle name="20% - Accent3 11 2" xfId="79"/>
    <cellStyle name="20% - Accent3 12" xfId="80"/>
    <cellStyle name="20% - Accent3 12 2" xfId="81"/>
    <cellStyle name="20% - Accent3 13" xfId="82"/>
    <cellStyle name="20% - Accent3 13 2" xfId="83"/>
    <cellStyle name="20% - Accent3 14" xfId="84"/>
    <cellStyle name="20% - Accent3 14 2" xfId="85"/>
    <cellStyle name="20% - Accent3 2" xfId="86"/>
    <cellStyle name="20% - Accent3 2 2" xfId="87"/>
    <cellStyle name="20% - Accent3 2 2 2" xfId="88"/>
    <cellStyle name="20% - Accent3 2 2 3" xfId="89"/>
    <cellStyle name="20% - Accent3 2 3" xfId="90"/>
    <cellStyle name="20% - Accent3 2 3 2" xfId="91"/>
    <cellStyle name="20% - Accent3 2 4" xfId="92"/>
    <cellStyle name="20% - Accent3 2 5" xfId="93"/>
    <cellStyle name="20% - Accent3 2_Accrued AP" xfId="94"/>
    <cellStyle name="20% - Accent3 3" xfId="95"/>
    <cellStyle name="20% - Accent3 3 2" xfId="96"/>
    <cellStyle name="20% - Accent3 3 3" xfId="97"/>
    <cellStyle name="20% - Accent3 4" xfId="98"/>
    <cellStyle name="20% - Accent3 4 2" xfId="99"/>
    <cellStyle name="20% - Accent3 5" xfId="100"/>
    <cellStyle name="20% - Accent3 5 2" xfId="101"/>
    <cellStyle name="20% - Accent3 6" xfId="102"/>
    <cellStyle name="20% - Accent3 6 2" xfId="103"/>
    <cellStyle name="20% - Accent3 7" xfId="104"/>
    <cellStyle name="20% - Accent3 7 2" xfId="105"/>
    <cellStyle name="20% - Accent3 8" xfId="106"/>
    <cellStyle name="20% - Accent3 8 2" xfId="107"/>
    <cellStyle name="20% - Accent3 9" xfId="108"/>
    <cellStyle name="20% - Accent3 9 2" xfId="109"/>
    <cellStyle name="20% - Accent4 10" xfId="110"/>
    <cellStyle name="20% - Accent4 10 2" xfId="111"/>
    <cellStyle name="20% - Accent4 11" xfId="112"/>
    <cellStyle name="20% - Accent4 11 2" xfId="113"/>
    <cellStyle name="20% - Accent4 12" xfId="114"/>
    <cellStyle name="20% - Accent4 12 2" xfId="115"/>
    <cellStyle name="20% - Accent4 13" xfId="116"/>
    <cellStyle name="20% - Accent4 13 2" xfId="117"/>
    <cellStyle name="20% - Accent4 14" xfId="118"/>
    <cellStyle name="20% - Accent4 14 2" xfId="119"/>
    <cellStyle name="20% - Accent4 2" xfId="120"/>
    <cellStyle name="20% - Accent4 2 2" xfId="121"/>
    <cellStyle name="20% - Accent4 2 2 2" xfId="122"/>
    <cellStyle name="20% - Accent4 2 2 3" xfId="123"/>
    <cellStyle name="20% - Accent4 2 3" xfId="124"/>
    <cellStyle name="20% - Accent4 2 3 2" xfId="125"/>
    <cellStyle name="20% - Accent4 2 4" xfId="126"/>
    <cellStyle name="20% - Accent4 2 5" xfId="127"/>
    <cellStyle name="20% - Accent4 2_Accrued AP" xfId="128"/>
    <cellStyle name="20% - Accent4 3" xfId="129"/>
    <cellStyle name="20% - Accent4 3 2" xfId="130"/>
    <cellStyle name="20% - Accent4 3 3" xfId="131"/>
    <cellStyle name="20% - Accent4 4" xfId="132"/>
    <cellStyle name="20% - Accent4 4 2" xfId="133"/>
    <cellStyle name="20% - Accent4 5" xfId="134"/>
    <cellStyle name="20% - Accent4 5 2" xfId="135"/>
    <cellStyle name="20% - Accent4 6" xfId="136"/>
    <cellStyle name="20% - Accent4 6 2" xfId="137"/>
    <cellStyle name="20% - Accent4 7" xfId="138"/>
    <cellStyle name="20% - Accent4 7 2" xfId="139"/>
    <cellStyle name="20% - Accent4 8" xfId="140"/>
    <cellStyle name="20% - Accent4 8 2" xfId="141"/>
    <cellStyle name="20% - Accent4 9" xfId="142"/>
    <cellStyle name="20% - Accent4 9 2" xfId="143"/>
    <cellStyle name="20% - Accent5 10" xfId="144"/>
    <cellStyle name="20% - Accent5 10 2" xfId="145"/>
    <cellStyle name="20% - Accent5 11" xfId="146"/>
    <cellStyle name="20% - Accent5 11 2" xfId="147"/>
    <cellStyle name="20% - Accent5 12" xfId="148"/>
    <cellStyle name="20% - Accent5 12 2" xfId="149"/>
    <cellStyle name="20% - Accent5 13" xfId="150"/>
    <cellStyle name="20% - Accent5 13 2" xfId="151"/>
    <cellStyle name="20% - Accent5 14" xfId="152"/>
    <cellStyle name="20% - Accent5 14 2" xfId="153"/>
    <cellStyle name="20% - Accent5 2" xfId="154"/>
    <cellStyle name="20% - Accent5 2 2" xfId="155"/>
    <cellStyle name="20% - Accent5 2 2 2" xfId="156"/>
    <cellStyle name="20% - Accent5 2 2 3" xfId="157"/>
    <cellStyle name="20% - Accent5 2 3" xfId="158"/>
    <cellStyle name="20% - Accent5 2 3 2" xfId="159"/>
    <cellStyle name="20% - Accent5 2 4" xfId="160"/>
    <cellStyle name="20% - Accent5 2 5" xfId="161"/>
    <cellStyle name="20% - Accent5 2_Accrued AP" xfId="162"/>
    <cellStyle name="20% - Accent5 3" xfId="163"/>
    <cellStyle name="20% - Accent5 3 2" xfId="164"/>
    <cellStyle name="20% - Accent5 3 3" xfId="165"/>
    <cellStyle name="20% - Accent5 4" xfId="166"/>
    <cellStyle name="20% - Accent5 4 2" xfId="167"/>
    <cellStyle name="20% - Accent5 5" xfId="168"/>
    <cellStyle name="20% - Accent5 5 2" xfId="169"/>
    <cellStyle name="20% - Accent5 6" xfId="170"/>
    <cellStyle name="20% - Accent5 6 2" xfId="171"/>
    <cellStyle name="20% - Accent5 7" xfId="172"/>
    <cellStyle name="20% - Accent5 7 2" xfId="173"/>
    <cellStyle name="20% - Accent5 8" xfId="174"/>
    <cellStyle name="20% - Accent5 8 2" xfId="175"/>
    <cellStyle name="20% - Accent5 9" xfId="176"/>
    <cellStyle name="20% - Accent5 9 2" xfId="177"/>
    <cellStyle name="20% - Accent6 10" xfId="178"/>
    <cellStyle name="20% - Accent6 10 2" xfId="179"/>
    <cellStyle name="20% - Accent6 11" xfId="180"/>
    <cellStyle name="20% - Accent6 11 2" xfId="181"/>
    <cellStyle name="20% - Accent6 12" xfId="182"/>
    <cellStyle name="20% - Accent6 12 2" xfId="183"/>
    <cellStyle name="20% - Accent6 13" xfId="184"/>
    <cellStyle name="20% - Accent6 13 2" xfId="185"/>
    <cellStyle name="20% - Accent6 14" xfId="186"/>
    <cellStyle name="20% - Accent6 14 2" xfId="187"/>
    <cellStyle name="20% - Accent6 2" xfId="188"/>
    <cellStyle name="20% - Accent6 2 2" xfId="189"/>
    <cellStyle name="20% - Accent6 2 2 2" xfId="190"/>
    <cellStyle name="20% - Accent6 2 2 3" xfId="191"/>
    <cellStyle name="20% - Accent6 2 3" xfId="192"/>
    <cellStyle name="20% - Accent6 2 3 2" xfId="193"/>
    <cellStyle name="20% - Accent6 2 4" xfId="194"/>
    <cellStyle name="20% - Accent6 2 5" xfId="195"/>
    <cellStyle name="20% - Accent6 2_Accrued AP" xfId="196"/>
    <cellStyle name="20% - Accent6 3" xfId="197"/>
    <cellStyle name="20% - Accent6 3 2" xfId="198"/>
    <cellStyle name="20% - Accent6 3 3" xfId="199"/>
    <cellStyle name="20% - Accent6 4" xfId="200"/>
    <cellStyle name="20% - Accent6 4 2" xfId="201"/>
    <cellStyle name="20% - Accent6 5" xfId="202"/>
    <cellStyle name="20% - Accent6 5 2" xfId="203"/>
    <cellStyle name="20% - Accent6 6" xfId="204"/>
    <cellStyle name="20% - Accent6 6 2" xfId="205"/>
    <cellStyle name="20% - Accent6 7" xfId="206"/>
    <cellStyle name="20% - Accent6 7 2" xfId="207"/>
    <cellStyle name="20% - Accent6 8" xfId="208"/>
    <cellStyle name="20% - Accent6 8 2" xfId="209"/>
    <cellStyle name="20% - Accent6 9" xfId="210"/>
    <cellStyle name="20% - Accent6 9 2" xfId="211"/>
    <cellStyle name="40% - Accent1 10" xfId="212"/>
    <cellStyle name="40% - Accent1 10 2" xfId="213"/>
    <cellStyle name="40% - Accent1 11" xfId="214"/>
    <cellStyle name="40% - Accent1 11 2" xfId="215"/>
    <cellStyle name="40% - Accent1 12" xfId="216"/>
    <cellStyle name="40% - Accent1 12 2" xfId="217"/>
    <cellStyle name="40% - Accent1 13" xfId="218"/>
    <cellStyle name="40% - Accent1 13 2" xfId="219"/>
    <cellStyle name="40% - Accent1 14" xfId="220"/>
    <cellStyle name="40% - Accent1 14 2" xfId="221"/>
    <cellStyle name="40% - Accent1 2" xfId="222"/>
    <cellStyle name="40% - Accent1 2 2" xfId="223"/>
    <cellStyle name="40% - Accent1 2 2 2" xfId="224"/>
    <cellStyle name="40% - Accent1 2 2 3" xfId="225"/>
    <cellStyle name="40% - Accent1 2 3" xfId="226"/>
    <cellStyle name="40% - Accent1 2 3 2" xfId="227"/>
    <cellStyle name="40% - Accent1 2 4" xfId="228"/>
    <cellStyle name="40% - Accent1 2 5" xfId="229"/>
    <cellStyle name="40% - Accent1 2_Accrued AP" xfId="230"/>
    <cellStyle name="40% - Accent1 3" xfId="231"/>
    <cellStyle name="40% - Accent1 3 2" xfId="232"/>
    <cellStyle name="40% - Accent1 3 3" xfId="233"/>
    <cellStyle name="40% - Accent1 4" xfId="234"/>
    <cellStyle name="40% - Accent1 4 2" xfId="235"/>
    <cellStyle name="40% - Accent1 5" xfId="236"/>
    <cellStyle name="40% - Accent1 5 2" xfId="237"/>
    <cellStyle name="40% - Accent1 6" xfId="238"/>
    <cellStyle name="40% - Accent1 6 2" xfId="239"/>
    <cellStyle name="40% - Accent1 7" xfId="240"/>
    <cellStyle name="40% - Accent1 7 2" xfId="241"/>
    <cellStyle name="40% - Accent1 8" xfId="242"/>
    <cellStyle name="40% - Accent1 8 2" xfId="243"/>
    <cellStyle name="40% - Accent1 9" xfId="244"/>
    <cellStyle name="40% - Accent1 9 2" xfId="245"/>
    <cellStyle name="40% - Accent2 10" xfId="246"/>
    <cellStyle name="40% - Accent2 10 2" xfId="247"/>
    <cellStyle name="40% - Accent2 11" xfId="248"/>
    <cellStyle name="40% - Accent2 11 2" xfId="249"/>
    <cellStyle name="40% - Accent2 12" xfId="250"/>
    <cellStyle name="40% - Accent2 12 2" xfId="251"/>
    <cellStyle name="40% - Accent2 13" xfId="252"/>
    <cellStyle name="40% - Accent2 13 2" xfId="253"/>
    <cellStyle name="40% - Accent2 14" xfId="254"/>
    <cellStyle name="40% - Accent2 14 2" xfId="255"/>
    <cellStyle name="40% - Accent2 2" xfId="256"/>
    <cellStyle name="40% - Accent2 2 2" xfId="257"/>
    <cellStyle name="40% - Accent2 2 2 2" xfId="258"/>
    <cellStyle name="40% - Accent2 2 2 3" xfId="259"/>
    <cellStyle name="40% - Accent2 2 3" xfId="260"/>
    <cellStyle name="40% - Accent2 2 3 2" xfId="261"/>
    <cellStyle name="40% - Accent2 2 4" xfId="262"/>
    <cellStyle name="40% - Accent2 2 5" xfId="263"/>
    <cellStyle name="40% - Accent2 2_Accrued AP" xfId="264"/>
    <cellStyle name="40% - Accent2 3" xfId="265"/>
    <cellStyle name="40% - Accent2 3 2" xfId="266"/>
    <cellStyle name="40% - Accent2 3 3" xfId="267"/>
    <cellStyle name="40% - Accent2 4" xfId="268"/>
    <cellStyle name="40% - Accent2 4 2" xfId="269"/>
    <cellStyle name="40% - Accent2 5" xfId="270"/>
    <cellStyle name="40% - Accent2 5 2" xfId="271"/>
    <cellStyle name="40% - Accent2 6" xfId="272"/>
    <cellStyle name="40% - Accent2 6 2" xfId="273"/>
    <cellStyle name="40% - Accent2 7" xfId="274"/>
    <cellStyle name="40% - Accent2 7 2" xfId="275"/>
    <cellStyle name="40% - Accent2 8" xfId="276"/>
    <cellStyle name="40% - Accent2 8 2" xfId="277"/>
    <cellStyle name="40% - Accent2 9" xfId="278"/>
    <cellStyle name="40% - Accent2 9 2" xfId="279"/>
    <cellStyle name="40% - Accent3 10" xfId="280"/>
    <cellStyle name="40% - Accent3 10 2" xfId="281"/>
    <cellStyle name="40% - Accent3 11" xfId="282"/>
    <cellStyle name="40% - Accent3 11 2" xfId="283"/>
    <cellStyle name="40% - Accent3 12" xfId="284"/>
    <cellStyle name="40% - Accent3 12 2" xfId="285"/>
    <cellStyle name="40% - Accent3 13" xfId="286"/>
    <cellStyle name="40% - Accent3 13 2" xfId="287"/>
    <cellStyle name="40% - Accent3 14" xfId="288"/>
    <cellStyle name="40% - Accent3 14 2" xfId="289"/>
    <cellStyle name="40% - Accent3 2" xfId="290"/>
    <cellStyle name="40% - Accent3 2 2" xfId="291"/>
    <cellStyle name="40% - Accent3 2 2 2" xfId="292"/>
    <cellStyle name="40% - Accent3 2 2 3" xfId="293"/>
    <cellStyle name="40% - Accent3 2 3" xfId="294"/>
    <cellStyle name="40% - Accent3 2 3 2" xfId="295"/>
    <cellStyle name="40% - Accent3 2 4" xfId="296"/>
    <cellStyle name="40% - Accent3 2 5" xfId="297"/>
    <cellStyle name="40% - Accent3 2_Accrued AP" xfId="298"/>
    <cellStyle name="40% - Accent3 3" xfId="299"/>
    <cellStyle name="40% - Accent3 3 2" xfId="300"/>
    <cellStyle name="40% - Accent3 3 3" xfId="301"/>
    <cellStyle name="40% - Accent3 4" xfId="302"/>
    <cellStyle name="40% - Accent3 4 2" xfId="303"/>
    <cellStyle name="40% - Accent3 5" xfId="304"/>
    <cellStyle name="40% - Accent3 5 2" xfId="305"/>
    <cellStyle name="40% - Accent3 6" xfId="306"/>
    <cellStyle name="40% - Accent3 6 2" xfId="307"/>
    <cellStyle name="40% - Accent3 7" xfId="308"/>
    <cellStyle name="40% - Accent3 7 2" xfId="309"/>
    <cellStyle name="40% - Accent3 8" xfId="310"/>
    <cellStyle name="40% - Accent3 8 2" xfId="311"/>
    <cellStyle name="40% - Accent3 9" xfId="312"/>
    <cellStyle name="40% - Accent3 9 2" xfId="313"/>
    <cellStyle name="40% - Accent4 10" xfId="314"/>
    <cellStyle name="40% - Accent4 10 2" xfId="315"/>
    <cellStyle name="40% - Accent4 11" xfId="316"/>
    <cellStyle name="40% - Accent4 11 2" xfId="317"/>
    <cellStyle name="40% - Accent4 12" xfId="318"/>
    <cellStyle name="40% - Accent4 12 2" xfId="319"/>
    <cellStyle name="40% - Accent4 13" xfId="320"/>
    <cellStyle name="40% - Accent4 13 2" xfId="321"/>
    <cellStyle name="40% - Accent4 14" xfId="322"/>
    <cellStyle name="40% - Accent4 14 2" xfId="323"/>
    <cellStyle name="40% - Accent4 2" xfId="324"/>
    <cellStyle name="40% - Accent4 2 2" xfId="325"/>
    <cellStyle name="40% - Accent4 2 2 2" xfId="326"/>
    <cellStyle name="40% - Accent4 2 2 3" xfId="327"/>
    <cellStyle name="40% - Accent4 2 3" xfId="328"/>
    <cellStyle name="40% - Accent4 2 3 2" xfId="329"/>
    <cellStyle name="40% - Accent4 2 4" xfId="330"/>
    <cellStyle name="40% - Accent4 2 5" xfId="331"/>
    <cellStyle name="40% - Accent4 2_Accrued AP" xfId="332"/>
    <cellStyle name="40% - Accent4 3" xfId="333"/>
    <cellStyle name="40% - Accent4 3 2" xfId="334"/>
    <cellStyle name="40% - Accent4 3 3" xfId="335"/>
    <cellStyle name="40% - Accent4 4" xfId="336"/>
    <cellStyle name="40% - Accent4 4 2" xfId="337"/>
    <cellStyle name="40% - Accent4 5" xfId="338"/>
    <cellStyle name="40% - Accent4 5 2" xfId="339"/>
    <cellStyle name="40% - Accent4 6" xfId="340"/>
    <cellStyle name="40% - Accent4 6 2" xfId="341"/>
    <cellStyle name="40% - Accent4 7" xfId="342"/>
    <cellStyle name="40% - Accent4 7 2" xfId="343"/>
    <cellStyle name="40% - Accent4 8" xfId="344"/>
    <cellStyle name="40% - Accent4 8 2" xfId="345"/>
    <cellStyle name="40% - Accent4 9" xfId="346"/>
    <cellStyle name="40% - Accent4 9 2" xfId="347"/>
    <cellStyle name="40% - Accent5 10" xfId="348"/>
    <cellStyle name="40% - Accent5 10 2" xfId="349"/>
    <cellStyle name="40% - Accent5 11" xfId="350"/>
    <cellStyle name="40% - Accent5 11 2" xfId="351"/>
    <cellStyle name="40% - Accent5 12" xfId="352"/>
    <cellStyle name="40% - Accent5 12 2" xfId="353"/>
    <cellStyle name="40% - Accent5 13" xfId="354"/>
    <cellStyle name="40% - Accent5 13 2" xfId="355"/>
    <cellStyle name="40% - Accent5 14" xfId="356"/>
    <cellStyle name="40% - Accent5 14 2" xfId="357"/>
    <cellStyle name="40% - Accent5 2" xfId="358"/>
    <cellStyle name="40% - Accent5 2 2" xfId="359"/>
    <cellStyle name="40% - Accent5 2 2 2" xfId="360"/>
    <cellStyle name="40% - Accent5 2 2 3" xfId="361"/>
    <cellStyle name="40% - Accent5 2 3" xfId="362"/>
    <cellStyle name="40% - Accent5 2 3 2" xfId="363"/>
    <cellStyle name="40% - Accent5 2 4" xfId="364"/>
    <cellStyle name="40% - Accent5 2 5" xfId="365"/>
    <cellStyle name="40% - Accent5 2_Accrued AP" xfId="366"/>
    <cellStyle name="40% - Accent5 3" xfId="367"/>
    <cellStyle name="40% - Accent5 3 2" xfId="368"/>
    <cellStyle name="40% - Accent5 3 3" xfId="369"/>
    <cellStyle name="40% - Accent5 4" xfId="370"/>
    <cellStyle name="40% - Accent5 4 2" xfId="371"/>
    <cellStyle name="40% - Accent5 5" xfId="372"/>
    <cellStyle name="40% - Accent5 5 2" xfId="373"/>
    <cellStyle name="40% - Accent5 6" xfId="374"/>
    <cellStyle name="40% - Accent5 6 2" xfId="375"/>
    <cellStyle name="40% - Accent5 7" xfId="376"/>
    <cellStyle name="40% - Accent5 7 2" xfId="377"/>
    <cellStyle name="40% - Accent5 8" xfId="378"/>
    <cellStyle name="40% - Accent5 8 2" xfId="379"/>
    <cellStyle name="40% - Accent5 9" xfId="380"/>
    <cellStyle name="40% - Accent5 9 2" xfId="381"/>
    <cellStyle name="40% - Accent6 10" xfId="382"/>
    <cellStyle name="40% - Accent6 10 2" xfId="383"/>
    <cellStyle name="40% - Accent6 11" xfId="384"/>
    <cellStyle name="40% - Accent6 11 2" xfId="385"/>
    <cellStyle name="40% - Accent6 12" xfId="386"/>
    <cellStyle name="40% - Accent6 12 2" xfId="387"/>
    <cellStyle name="40% - Accent6 13" xfId="388"/>
    <cellStyle name="40% - Accent6 13 2" xfId="389"/>
    <cellStyle name="40% - Accent6 14" xfId="390"/>
    <cellStyle name="40% - Accent6 14 2" xfId="391"/>
    <cellStyle name="40% - Accent6 2" xfId="392"/>
    <cellStyle name="40% - Accent6 2 2" xfId="393"/>
    <cellStyle name="40% - Accent6 2 2 2" xfId="394"/>
    <cellStyle name="40% - Accent6 2 2 3" xfId="395"/>
    <cellStyle name="40% - Accent6 2 3" xfId="396"/>
    <cellStyle name="40% - Accent6 2 3 2" xfId="397"/>
    <cellStyle name="40% - Accent6 2 4" xfId="398"/>
    <cellStyle name="40% - Accent6 2 5" xfId="399"/>
    <cellStyle name="40% - Accent6 2_Accrued AP" xfId="400"/>
    <cellStyle name="40% - Accent6 3" xfId="401"/>
    <cellStyle name="40% - Accent6 3 2" xfId="402"/>
    <cellStyle name="40% - Accent6 3 3" xfId="403"/>
    <cellStyle name="40% - Accent6 4" xfId="404"/>
    <cellStyle name="40% - Accent6 4 2" xfId="405"/>
    <cellStyle name="40% - Accent6 5" xfId="406"/>
    <cellStyle name="40% - Accent6 5 2" xfId="407"/>
    <cellStyle name="40% - Accent6 6" xfId="408"/>
    <cellStyle name="40% - Accent6 6 2" xfId="409"/>
    <cellStyle name="40% - Accent6 7" xfId="410"/>
    <cellStyle name="40% - Accent6 7 2" xfId="411"/>
    <cellStyle name="40% - Accent6 8" xfId="412"/>
    <cellStyle name="40% - Accent6 8 2" xfId="413"/>
    <cellStyle name="40% - Accent6 9" xfId="414"/>
    <cellStyle name="40% - Accent6 9 2" xfId="415"/>
    <cellStyle name="60% - Accent1 10" xfId="416"/>
    <cellStyle name="60% - Accent1 11" xfId="417"/>
    <cellStyle name="60% - Accent1 12" xfId="418"/>
    <cellStyle name="60% - Accent1 13" xfId="419"/>
    <cellStyle name="60% - Accent1 14" xfId="420"/>
    <cellStyle name="60% - Accent1 2" xfId="421"/>
    <cellStyle name="60% - Accent1 2 2" xfId="422"/>
    <cellStyle name="60% - Accent1 2 3" xfId="423"/>
    <cellStyle name="60% - Accent1 3" xfId="424"/>
    <cellStyle name="60% - Accent1 4" xfId="425"/>
    <cellStyle name="60% - Accent1 5" xfId="426"/>
    <cellStyle name="60% - Accent1 6" xfId="427"/>
    <cellStyle name="60% - Accent1 7" xfId="428"/>
    <cellStyle name="60% - Accent1 8" xfId="429"/>
    <cellStyle name="60% - Accent1 9" xfId="430"/>
    <cellStyle name="60% - Accent2 10" xfId="431"/>
    <cellStyle name="60% - Accent2 11" xfId="432"/>
    <cellStyle name="60% - Accent2 12" xfId="433"/>
    <cellStyle name="60% - Accent2 13" xfId="434"/>
    <cellStyle name="60% - Accent2 14" xfId="435"/>
    <cellStyle name="60% - Accent2 2" xfId="436"/>
    <cellStyle name="60% - Accent2 2 2" xfId="437"/>
    <cellStyle name="60% - Accent2 2 3" xfId="438"/>
    <cellStyle name="60% - Accent2 3" xfId="439"/>
    <cellStyle name="60% - Accent2 4" xfId="440"/>
    <cellStyle name="60% - Accent2 5" xfId="441"/>
    <cellStyle name="60% - Accent2 6" xfId="442"/>
    <cellStyle name="60% - Accent2 7" xfId="443"/>
    <cellStyle name="60% - Accent2 8" xfId="444"/>
    <cellStyle name="60% - Accent2 9" xfId="445"/>
    <cellStyle name="60% - Accent3 10" xfId="446"/>
    <cellStyle name="60% - Accent3 11" xfId="447"/>
    <cellStyle name="60% - Accent3 12" xfId="448"/>
    <cellStyle name="60% - Accent3 13" xfId="449"/>
    <cellStyle name="60% - Accent3 14" xfId="450"/>
    <cellStyle name="60% - Accent3 2" xfId="451"/>
    <cellStyle name="60% - Accent3 2 2" xfId="452"/>
    <cellStyle name="60% - Accent3 2 3" xfId="453"/>
    <cellStyle name="60% - Accent3 3" xfId="454"/>
    <cellStyle name="60% - Accent3 4" xfId="455"/>
    <cellStyle name="60% - Accent3 5" xfId="456"/>
    <cellStyle name="60% - Accent3 6" xfId="457"/>
    <cellStyle name="60% - Accent3 7" xfId="458"/>
    <cellStyle name="60% - Accent3 8" xfId="459"/>
    <cellStyle name="60% - Accent3 9" xfId="460"/>
    <cellStyle name="60% - Accent4 10" xfId="461"/>
    <cellStyle name="60% - Accent4 11" xfId="462"/>
    <cellStyle name="60% - Accent4 12" xfId="463"/>
    <cellStyle name="60% - Accent4 13" xfId="464"/>
    <cellStyle name="60% - Accent4 14" xfId="465"/>
    <cellStyle name="60% - Accent4 2" xfId="466"/>
    <cellStyle name="60% - Accent4 2 2" xfId="467"/>
    <cellStyle name="60% - Accent4 2 3" xfId="468"/>
    <cellStyle name="60% - Accent4 3" xfId="469"/>
    <cellStyle name="60% - Accent4 4" xfId="470"/>
    <cellStyle name="60% - Accent4 5" xfId="471"/>
    <cellStyle name="60% - Accent4 6" xfId="472"/>
    <cellStyle name="60% - Accent4 7" xfId="473"/>
    <cellStyle name="60% - Accent4 8" xfId="474"/>
    <cellStyle name="60% - Accent4 9" xfId="475"/>
    <cellStyle name="60% - Accent5 10" xfId="476"/>
    <cellStyle name="60% - Accent5 11" xfId="477"/>
    <cellStyle name="60% - Accent5 12" xfId="478"/>
    <cellStyle name="60% - Accent5 13" xfId="479"/>
    <cellStyle name="60% - Accent5 14" xfId="480"/>
    <cellStyle name="60% - Accent5 2" xfId="481"/>
    <cellStyle name="60% - Accent5 2 2" xfId="482"/>
    <cellStyle name="60% - Accent5 2 3" xfId="483"/>
    <cellStyle name="60% - Accent5 3" xfId="484"/>
    <cellStyle name="60% - Accent5 4" xfId="485"/>
    <cellStyle name="60% - Accent5 5" xfId="486"/>
    <cellStyle name="60% - Accent5 6" xfId="487"/>
    <cellStyle name="60% - Accent5 7" xfId="488"/>
    <cellStyle name="60% - Accent5 8" xfId="489"/>
    <cellStyle name="60% - Accent5 9" xfId="490"/>
    <cellStyle name="60% - Accent6 10" xfId="491"/>
    <cellStyle name="60% - Accent6 11" xfId="492"/>
    <cellStyle name="60% - Accent6 12" xfId="493"/>
    <cellStyle name="60% - Accent6 13" xfId="494"/>
    <cellStyle name="60% - Accent6 14" xfId="495"/>
    <cellStyle name="60% - Accent6 2" xfId="496"/>
    <cellStyle name="60% - Accent6 2 2" xfId="497"/>
    <cellStyle name="60% - Accent6 2 3" xfId="498"/>
    <cellStyle name="60% - Accent6 3" xfId="499"/>
    <cellStyle name="60% - Accent6 4" xfId="500"/>
    <cellStyle name="60% - Accent6 5" xfId="501"/>
    <cellStyle name="60% - Accent6 6" xfId="502"/>
    <cellStyle name="60% - Accent6 7" xfId="503"/>
    <cellStyle name="60% - Accent6 8" xfId="504"/>
    <cellStyle name="60% - Accent6 9" xfId="505"/>
    <cellStyle name="Accent1 10" xfId="506"/>
    <cellStyle name="Accent1 11" xfId="507"/>
    <cellStyle name="Accent1 12" xfId="508"/>
    <cellStyle name="Accent1 13" xfId="509"/>
    <cellStyle name="Accent1 14" xfId="510"/>
    <cellStyle name="Accent1 2" xfId="511"/>
    <cellStyle name="Accent1 2 2" xfId="512"/>
    <cellStyle name="Accent1 2 3" xfId="513"/>
    <cellStyle name="Accent1 3" xfId="514"/>
    <cellStyle name="Accent1 4" xfId="515"/>
    <cellStyle name="Accent1 5" xfId="516"/>
    <cellStyle name="Accent1 6" xfId="517"/>
    <cellStyle name="Accent1 7" xfId="518"/>
    <cellStyle name="Accent1 8" xfId="519"/>
    <cellStyle name="Accent1 9" xfId="520"/>
    <cellStyle name="Accent2 10" xfId="521"/>
    <cellStyle name="Accent2 11" xfId="522"/>
    <cellStyle name="Accent2 12" xfId="523"/>
    <cellStyle name="Accent2 13" xfId="524"/>
    <cellStyle name="Accent2 14" xfId="525"/>
    <cellStyle name="Accent2 2" xfId="526"/>
    <cellStyle name="Accent2 2 2" xfId="527"/>
    <cellStyle name="Accent2 2 3" xfId="528"/>
    <cellStyle name="Accent2 3" xfId="529"/>
    <cellStyle name="Accent2 4" xfId="530"/>
    <cellStyle name="Accent2 5" xfId="531"/>
    <cellStyle name="Accent2 6" xfId="532"/>
    <cellStyle name="Accent2 7" xfId="533"/>
    <cellStyle name="Accent2 8" xfId="534"/>
    <cellStyle name="Accent2 9" xfId="535"/>
    <cellStyle name="Accent3 10" xfId="536"/>
    <cellStyle name="Accent3 11" xfId="537"/>
    <cellStyle name="Accent3 12" xfId="538"/>
    <cellStyle name="Accent3 13" xfId="539"/>
    <cellStyle name="Accent3 14" xfId="540"/>
    <cellStyle name="Accent3 2" xfId="541"/>
    <cellStyle name="Accent3 2 2" xfId="542"/>
    <cellStyle name="Accent3 2 3" xfId="543"/>
    <cellStyle name="Accent3 3" xfId="544"/>
    <cellStyle name="Accent3 4" xfId="545"/>
    <cellStyle name="Accent3 5" xfId="546"/>
    <cellStyle name="Accent3 6" xfId="547"/>
    <cellStyle name="Accent3 7" xfId="548"/>
    <cellStyle name="Accent3 8" xfId="549"/>
    <cellStyle name="Accent3 9" xfId="550"/>
    <cellStyle name="Accent4 10" xfId="551"/>
    <cellStyle name="Accent4 11" xfId="552"/>
    <cellStyle name="Accent4 12" xfId="553"/>
    <cellStyle name="Accent4 13" xfId="554"/>
    <cellStyle name="Accent4 14" xfId="555"/>
    <cellStyle name="Accent4 2" xfId="556"/>
    <cellStyle name="Accent4 2 2" xfId="557"/>
    <cellStyle name="Accent4 2 3" xfId="558"/>
    <cellStyle name="Accent4 3" xfId="559"/>
    <cellStyle name="Accent4 4" xfId="560"/>
    <cellStyle name="Accent4 5" xfId="561"/>
    <cellStyle name="Accent4 6" xfId="562"/>
    <cellStyle name="Accent4 7" xfId="563"/>
    <cellStyle name="Accent4 8" xfId="564"/>
    <cellStyle name="Accent4 9" xfId="565"/>
    <cellStyle name="Accent5 10" xfId="566"/>
    <cellStyle name="Accent5 11" xfId="567"/>
    <cellStyle name="Accent5 12" xfId="568"/>
    <cellStyle name="Accent5 13" xfId="569"/>
    <cellStyle name="Accent5 14" xfId="570"/>
    <cellStyle name="Accent5 2" xfId="571"/>
    <cellStyle name="Accent5 2 2" xfId="572"/>
    <cellStyle name="Accent5 2 3" xfId="573"/>
    <cellStyle name="Accent5 3" xfId="574"/>
    <cellStyle name="Accent5 4" xfId="575"/>
    <cellStyle name="Accent5 5" xfId="576"/>
    <cellStyle name="Accent5 6" xfId="577"/>
    <cellStyle name="Accent5 7" xfId="578"/>
    <cellStyle name="Accent5 8" xfId="579"/>
    <cellStyle name="Accent5 9" xfId="580"/>
    <cellStyle name="Accent6 10" xfId="581"/>
    <cellStyle name="Accent6 11" xfId="582"/>
    <cellStyle name="Accent6 12" xfId="583"/>
    <cellStyle name="Accent6 13" xfId="584"/>
    <cellStyle name="Accent6 14" xfId="585"/>
    <cellStyle name="Accent6 2" xfId="586"/>
    <cellStyle name="Accent6 2 2" xfId="587"/>
    <cellStyle name="Accent6 2 3" xfId="588"/>
    <cellStyle name="Accent6 3" xfId="589"/>
    <cellStyle name="Accent6 4" xfId="590"/>
    <cellStyle name="Accent6 5" xfId="591"/>
    <cellStyle name="Accent6 6" xfId="592"/>
    <cellStyle name="Accent6 7" xfId="593"/>
    <cellStyle name="Accent6 8" xfId="594"/>
    <cellStyle name="Accent6 9" xfId="595"/>
    <cellStyle name="Bad 10" xfId="596"/>
    <cellStyle name="Bad 11" xfId="597"/>
    <cellStyle name="Bad 12" xfId="598"/>
    <cellStyle name="Bad 13" xfId="599"/>
    <cellStyle name="Bad 14" xfId="600"/>
    <cellStyle name="Bad 2" xfId="601"/>
    <cellStyle name="Bad 2 2" xfId="602"/>
    <cellStyle name="Bad 2 3" xfId="603"/>
    <cellStyle name="Bad 3" xfId="604"/>
    <cellStyle name="Bad 4" xfId="605"/>
    <cellStyle name="Bad 5" xfId="606"/>
    <cellStyle name="Bad 6" xfId="607"/>
    <cellStyle name="Bad 7" xfId="608"/>
    <cellStyle name="Bad 8" xfId="609"/>
    <cellStyle name="Bad 9" xfId="610"/>
    <cellStyle name="Calculation 10" xfId="611"/>
    <cellStyle name="Calculation 11" xfId="612"/>
    <cellStyle name="Calculation 12" xfId="613"/>
    <cellStyle name="Calculation 13" xfId="614"/>
    <cellStyle name="Calculation 14" xfId="615"/>
    <cellStyle name="Calculation 2" xfId="616"/>
    <cellStyle name="Calculation 2 2" xfId="617"/>
    <cellStyle name="Calculation 2 3" xfId="618"/>
    <cellStyle name="Calculation 3" xfId="619"/>
    <cellStyle name="Calculation 4" xfId="620"/>
    <cellStyle name="Calculation 5" xfId="621"/>
    <cellStyle name="Calculation 6" xfId="622"/>
    <cellStyle name="Calculation 7" xfId="623"/>
    <cellStyle name="Calculation 8" xfId="624"/>
    <cellStyle name="Calculation 9" xfId="625"/>
    <cellStyle name="Check Cell 10" xfId="626"/>
    <cellStyle name="Check Cell 11" xfId="627"/>
    <cellStyle name="Check Cell 12" xfId="628"/>
    <cellStyle name="Check Cell 13" xfId="629"/>
    <cellStyle name="Check Cell 14" xfId="630"/>
    <cellStyle name="Check Cell 2" xfId="631"/>
    <cellStyle name="Check Cell 2 2" xfId="632"/>
    <cellStyle name="Check Cell 2 3" xfId="633"/>
    <cellStyle name="Check Cell 3" xfId="634"/>
    <cellStyle name="Check Cell 4" xfId="635"/>
    <cellStyle name="Check Cell 5" xfId="636"/>
    <cellStyle name="Check Cell 6" xfId="637"/>
    <cellStyle name="Check Cell 7" xfId="638"/>
    <cellStyle name="Check Cell 8" xfId="639"/>
    <cellStyle name="Check Cell 9" xfId="640"/>
    <cellStyle name="Comma" xfId="1" builtinId="3"/>
    <cellStyle name="Comma 2" xfId="641"/>
    <cellStyle name="Comma 2 10" xfId="642"/>
    <cellStyle name="Comma 2 2" xfId="643"/>
    <cellStyle name="Comma 2 2 10" xfId="644"/>
    <cellStyle name="Comma 2 2 11" xfId="645"/>
    <cellStyle name="Comma 2 2 12" xfId="646"/>
    <cellStyle name="Comma 2 2 13" xfId="647"/>
    <cellStyle name="Comma 2 2 2" xfId="648"/>
    <cellStyle name="Comma 2 2 2 2" xfId="649"/>
    <cellStyle name="Comma 2 2 2 3" xfId="650"/>
    <cellStyle name="Comma 2 2 3" xfId="651"/>
    <cellStyle name="Comma 2 2 4" xfId="652"/>
    <cellStyle name="Comma 2 2 5" xfId="653"/>
    <cellStyle name="Comma 2 2 6" xfId="654"/>
    <cellStyle name="Comma 2 2 7" xfId="655"/>
    <cellStyle name="Comma 2 2 8" xfId="656"/>
    <cellStyle name="Comma 2 2 9" xfId="657"/>
    <cellStyle name="Comma 2 3" xfId="658"/>
    <cellStyle name="Comma 2 4" xfId="659"/>
    <cellStyle name="Comma 2 5" xfId="660"/>
    <cellStyle name="Comma 2 6" xfId="661"/>
    <cellStyle name="Comma 2 7" xfId="662"/>
    <cellStyle name="Comma 2 8" xfId="663"/>
    <cellStyle name="Comma 2 9" xfId="664"/>
    <cellStyle name="Comma 21" xfId="665"/>
    <cellStyle name="Comma 3" xfId="666"/>
    <cellStyle name="Comma 3 2" xfId="667"/>
    <cellStyle name="Comma 3 3" xfId="668"/>
    <cellStyle name="Comma 3 4" xfId="669"/>
    <cellStyle name="Comma 4" xfId="670"/>
    <cellStyle name="Comma 5" xfId="671"/>
    <cellStyle name="Comma 6" xfId="672"/>
    <cellStyle name="Comma 6 2" xfId="673"/>
    <cellStyle name="Comma 7" xfId="674"/>
    <cellStyle name="Comma 8" xfId="675"/>
    <cellStyle name="Comma0 - Style1" xfId="676"/>
    <cellStyle name="Currency 2" xfId="7"/>
    <cellStyle name="Currency 2 10" xfId="677"/>
    <cellStyle name="Currency 2 11" xfId="678"/>
    <cellStyle name="Currency 2 12" xfId="679"/>
    <cellStyle name="Currency 2 13" xfId="680"/>
    <cellStyle name="Currency 2 14" xfId="681"/>
    <cellStyle name="Currency 2 15" xfId="682"/>
    <cellStyle name="Currency 2 16" xfId="683"/>
    <cellStyle name="Currency 2 2" xfId="684"/>
    <cellStyle name="Currency 2 2 2" xfId="685"/>
    <cellStyle name="Currency 2 2 2 2" xfId="686"/>
    <cellStyle name="Currency 2 2 2 3" xfId="687"/>
    <cellStyle name="Currency 2 2 3" xfId="688"/>
    <cellStyle name="Currency 2 2 4" xfId="689"/>
    <cellStyle name="Currency 2 2 5" xfId="690"/>
    <cellStyle name="Currency 2 2 6" xfId="691"/>
    <cellStyle name="Currency 2 2 7" xfId="692"/>
    <cellStyle name="Currency 2 2 8" xfId="693"/>
    <cellStyle name="Currency 2 2 9" xfId="694"/>
    <cellStyle name="Currency 2 3" xfId="695"/>
    <cellStyle name="Currency 2 4" xfId="696"/>
    <cellStyle name="Currency 2 5" xfId="697"/>
    <cellStyle name="Currency 2 6" xfId="698"/>
    <cellStyle name="Currency 2 7" xfId="699"/>
    <cellStyle name="Currency 2 8" xfId="700"/>
    <cellStyle name="Currency 2 9" xfId="701"/>
    <cellStyle name="Currency 3" xfId="702"/>
    <cellStyle name="Currency 3 2" xfId="703"/>
    <cellStyle name="Currency 3 3" xfId="704"/>
    <cellStyle name="Currency 4" xfId="705"/>
    <cellStyle name="Date" xfId="706"/>
    <cellStyle name="Explanatory Text 10" xfId="707"/>
    <cellStyle name="Explanatory Text 11" xfId="708"/>
    <cellStyle name="Explanatory Text 12" xfId="709"/>
    <cellStyle name="Explanatory Text 13" xfId="710"/>
    <cellStyle name="Explanatory Text 14" xfId="711"/>
    <cellStyle name="Explanatory Text 2" xfId="712"/>
    <cellStyle name="Explanatory Text 2 2" xfId="713"/>
    <cellStyle name="Explanatory Text 2 3" xfId="714"/>
    <cellStyle name="Explanatory Text 3" xfId="715"/>
    <cellStyle name="Explanatory Text 4" xfId="716"/>
    <cellStyle name="Explanatory Text 5" xfId="717"/>
    <cellStyle name="Explanatory Text 6" xfId="718"/>
    <cellStyle name="Explanatory Text 7" xfId="719"/>
    <cellStyle name="Explanatory Text 8" xfId="720"/>
    <cellStyle name="Explanatory Text 9" xfId="721"/>
    <cellStyle name="Fixed" xfId="722"/>
    <cellStyle name="Good 10" xfId="723"/>
    <cellStyle name="Good 11" xfId="724"/>
    <cellStyle name="Good 12" xfId="725"/>
    <cellStyle name="Good 13" xfId="726"/>
    <cellStyle name="Good 14" xfId="727"/>
    <cellStyle name="Good 2" xfId="728"/>
    <cellStyle name="Good 2 2" xfId="729"/>
    <cellStyle name="Good 2 3" xfId="730"/>
    <cellStyle name="Good 3" xfId="731"/>
    <cellStyle name="Good 4" xfId="732"/>
    <cellStyle name="Good 5" xfId="733"/>
    <cellStyle name="Good 6" xfId="734"/>
    <cellStyle name="Good 7" xfId="735"/>
    <cellStyle name="Good 8" xfId="736"/>
    <cellStyle name="Good 9" xfId="737"/>
    <cellStyle name="Heading 1 10" xfId="738"/>
    <cellStyle name="Heading 1 11" xfId="739"/>
    <cellStyle name="Heading 1 12" xfId="740"/>
    <cellStyle name="Heading 1 13" xfId="741"/>
    <cellStyle name="Heading 1 14" xfId="742"/>
    <cellStyle name="Heading 1 2" xfId="743"/>
    <cellStyle name="Heading 1 2 2" xfId="744"/>
    <cellStyle name="Heading 1 2 3" xfId="745"/>
    <cellStyle name="Heading 1 3" xfId="746"/>
    <cellStyle name="Heading 1 4" xfId="747"/>
    <cellStyle name="Heading 1 5" xfId="748"/>
    <cellStyle name="Heading 1 6" xfId="749"/>
    <cellStyle name="Heading 1 7" xfId="750"/>
    <cellStyle name="Heading 1 8" xfId="751"/>
    <cellStyle name="Heading 1 9" xfId="752"/>
    <cellStyle name="Heading 2 10" xfId="753"/>
    <cellStyle name="Heading 2 11" xfId="754"/>
    <cellStyle name="Heading 2 12" xfId="755"/>
    <cellStyle name="Heading 2 13" xfId="756"/>
    <cellStyle name="Heading 2 14" xfId="757"/>
    <cellStyle name="Heading 2 2" xfId="758"/>
    <cellStyle name="Heading 2 2 2" xfId="759"/>
    <cellStyle name="Heading 2 2 3" xfId="760"/>
    <cellStyle name="Heading 2 3" xfId="761"/>
    <cellStyle name="Heading 2 4" xfId="762"/>
    <cellStyle name="Heading 2 5" xfId="763"/>
    <cellStyle name="Heading 2 6" xfId="764"/>
    <cellStyle name="Heading 2 7" xfId="765"/>
    <cellStyle name="Heading 2 8" xfId="766"/>
    <cellStyle name="Heading 2 9" xfId="767"/>
    <cellStyle name="Heading 3 10" xfId="768"/>
    <cellStyle name="Heading 3 11" xfId="769"/>
    <cellStyle name="Heading 3 12" xfId="770"/>
    <cellStyle name="Heading 3 13" xfId="771"/>
    <cellStyle name="Heading 3 14" xfId="772"/>
    <cellStyle name="Heading 3 2" xfId="773"/>
    <cellStyle name="Heading 3 2 2" xfId="774"/>
    <cellStyle name="Heading 3 2 3" xfId="775"/>
    <cellStyle name="Heading 3 3" xfId="776"/>
    <cellStyle name="Heading 3 4" xfId="777"/>
    <cellStyle name="Heading 3 5" xfId="778"/>
    <cellStyle name="Heading 3 6" xfId="779"/>
    <cellStyle name="Heading 3 7" xfId="780"/>
    <cellStyle name="Heading 3 8" xfId="781"/>
    <cellStyle name="Heading 3 9" xfId="782"/>
    <cellStyle name="Heading 4 10" xfId="783"/>
    <cellStyle name="Heading 4 11" xfId="784"/>
    <cellStyle name="Heading 4 12" xfId="785"/>
    <cellStyle name="Heading 4 13" xfId="786"/>
    <cellStyle name="Heading 4 14" xfId="787"/>
    <cellStyle name="Heading 4 2" xfId="788"/>
    <cellStyle name="Heading 4 2 2" xfId="789"/>
    <cellStyle name="Heading 4 2 3" xfId="790"/>
    <cellStyle name="Heading 4 3" xfId="791"/>
    <cellStyle name="Heading 4 4" xfId="792"/>
    <cellStyle name="Heading 4 5" xfId="793"/>
    <cellStyle name="Heading 4 6" xfId="794"/>
    <cellStyle name="Heading 4 7" xfId="795"/>
    <cellStyle name="Heading 4 8" xfId="796"/>
    <cellStyle name="Heading 4 9" xfId="797"/>
    <cellStyle name="Hyperlink" xfId="2" builtinId="8"/>
    <cellStyle name="Hyperlink 2" xfId="798"/>
    <cellStyle name="Hyperlink 2 10" xfId="799"/>
    <cellStyle name="Hyperlink 2 11" xfId="800"/>
    <cellStyle name="Hyperlink 2 12" xfId="801"/>
    <cellStyle name="Hyperlink 2 13" xfId="802"/>
    <cellStyle name="Hyperlink 2 14" xfId="803"/>
    <cellStyle name="Hyperlink 2 15" xfId="804"/>
    <cellStyle name="Hyperlink 2 2" xfId="805"/>
    <cellStyle name="Hyperlink 2 2 2" xfId="806"/>
    <cellStyle name="Hyperlink 2 2 3" xfId="807"/>
    <cellStyle name="Hyperlink 2 3" xfId="808"/>
    <cellStyle name="Hyperlink 2 4" xfId="809"/>
    <cellStyle name="Hyperlink 2 5" xfId="810"/>
    <cellStyle name="Hyperlink 2 6" xfId="811"/>
    <cellStyle name="Hyperlink 2 7" xfId="812"/>
    <cellStyle name="Hyperlink 2 8" xfId="813"/>
    <cellStyle name="Hyperlink 2 9" xfId="814"/>
    <cellStyle name="Input 10" xfId="815"/>
    <cellStyle name="Input 11" xfId="816"/>
    <cellStyle name="Input 12" xfId="817"/>
    <cellStyle name="Input 13" xfId="818"/>
    <cellStyle name="Input 14" xfId="819"/>
    <cellStyle name="Input 2" xfId="820"/>
    <cellStyle name="Input 2 2" xfId="821"/>
    <cellStyle name="Input 2 3" xfId="822"/>
    <cellStyle name="Input 3" xfId="823"/>
    <cellStyle name="Input 4" xfId="824"/>
    <cellStyle name="Input 5" xfId="825"/>
    <cellStyle name="Input 6" xfId="826"/>
    <cellStyle name="Input 7" xfId="827"/>
    <cellStyle name="Input 8" xfId="828"/>
    <cellStyle name="Input 9" xfId="829"/>
    <cellStyle name="Linked Cell 10" xfId="830"/>
    <cellStyle name="Linked Cell 11" xfId="831"/>
    <cellStyle name="Linked Cell 12" xfId="832"/>
    <cellStyle name="Linked Cell 13" xfId="833"/>
    <cellStyle name="Linked Cell 14" xfId="834"/>
    <cellStyle name="Linked Cell 2" xfId="835"/>
    <cellStyle name="Linked Cell 2 2" xfId="836"/>
    <cellStyle name="Linked Cell 2 3" xfId="837"/>
    <cellStyle name="Linked Cell 3" xfId="838"/>
    <cellStyle name="Linked Cell 4" xfId="839"/>
    <cellStyle name="Linked Cell 5" xfId="840"/>
    <cellStyle name="Linked Cell 6" xfId="841"/>
    <cellStyle name="Linked Cell 7" xfId="842"/>
    <cellStyle name="Linked Cell 8" xfId="843"/>
    <cellStyle name="Linked Cell 9" xfId="844"/>
    <cellStyle name="Neutral 10" xfId="845"/>
    <cellStyle name="Neutral 11" xfId="846"/>
    <cellStyle name="Neutral 12" xfId="847"/>
    <cellStyle name="Neutral 13" xfId="848"/>
    <cellStyle name="Neutral 14" xfId="849"/>
    <cellStyle name="Neutral 2" xfId="850"/>
    <cellStyle name="Neutral 2 2" xfId="851"/>
    <cellStyle name="Neutral 2 3" xfId="852"/>
    <cellStyle name="Neutral 3" xfId="853"/>
    <cellStyle name="Neutral 4" xfId="854"/>
    <cellStyle name="Neutral 5" xfId="855"/>
    <cellStyle name="Neutral 6" xfId="856"/>
    <cellStyle name="Neutral 7" xfId="857"/>
    <cellStyle name="Neutral 8" xfId="858"/>
    <cellStyle name="Neutral 9" xfId="859"/>
    <cellStyle name="Normal" xfId="0" builtinId="0"/>
    <cellStyle name="Normal 10" xfId="6"/>
    <cellStyle name="Normal 10 2" xfId="860"/>
    <cellStyle name="Normal 10 3" xfId="861"/>
    <cellStyle name="Normal 102" xfId="862"/>
    <cellStyle name="Normal 11" xfId="863"/>
    <cellStyle name="Normal 11 2" xfId="864"/>
    <cellStyle name="Normal 11 3" xfId="865"/>
    <cellStyle name="Normal 12" xfId="866"/>
    <cellStyle name="Normal 12 2" xfId="867"/>
    <cellStyle name="Normal 12 3" xfId="868"/>
    <cellStyle name="Normal 13" xfId="869"/>
    <cellStyle name="Normal 13 2" xfId="870"/>
    <cellStyle name="Normal 13 3" xfId="871"/>
    <cellStyle name="Normal 14" xfId="872"/>
    <cellStyle name="Normal 15" xfId="873"/>
    <cellStyle name="Normal 15 2" xfId="874"/>
    <cellStyle name="Normal 15 3" xfId="875"/>
    <cellStyle name="Normal 15 4" xfId="876"/>
    <cellStyle name="Normal 16" xfId="877"/>
    <cellStyle name="Normal 16 2" xfId="878"/>
    <cellStyle name="Normal 16 3" xfId="879"/>
    <cellStyle name="Normal 17" xfId="880"/>
    <cellStyle name="Normal 17 2" xfId="881"/>
    <cellStyle name="Normal 18" xfId="882"/>
    <cellStyle name="Normal 18 2" xfId="883"/>
    <cellStyle name="Normal 18 3" xfId="884"/>
    <cellStyle name="Normal 18 4" xfId="885"/>
    <cellStyle name="Normal 19" xfId="886"/>
    <cellStyle name="Normal 19 2" xfId="887"/>
    <cellStyle name="Normal 19 3" xfId="888"/>
    <cellStyle name="Normal 19 4" xfId="889"/>
    <cellStyle name="Normal 2" xfId="4"/>
    <cellStyle name="Normal 2 10" xfId="890"/>
    <cellStyle name="Normal 2 11" xfId="891"/>
    <cellStyle name="Normal 2 12" xfId="892"/>
    <cellStyle name="Normal 2 13" xfId="893"/>
    <cellStyle name="Normal 2 14" xfId="894"/>
    <cellStyle name="Normal 2 15" xfId="895"/>
    <cellStyle name="Normal 2 16" xfId="896"/>
    <cellStyle name="Normal 2 17" xfId="897"/>
    <cellStyle name="Normal 2 18" xfId="898"/>
    <cellStyle name="Normal 2 19" xfId="899"/>
    <cellStyle name="Normal 2 2" xfId="900"/>
    <cellStyle name="Normal 2 2 10" xfId="901"/>
    <cellStyle name="Normal 2 2 11" xfId="902"/>
    <cellStyle name="Normal 2 2 12" xfId="903"/>
    <cellStyle name="Normal 2 2 13" xfId="904"/>
    <cellStyle name="Normal 2 2 14" xfId="905"/>
    <cellStyle name="Normal 2 2 15" xfId="906"/>
    <cellStyle name="Normal 2 2 16" xfId="907"/>
    <cellStyle name="Normal 2 2 17" xfId="908"/>
    <cellStyle name="Normal 2 2 18" xfId="909"/>
    <cellStyle name="Normal 2 2 19" xfId="910"/>
    <cellStyle name="Normal 2 2 2" xfId="5"/>
    <cellStyle name="Normal 2 2 2 10" xfId="911"/>
    <cellStyle name="Normal 2 2 2 10 2" xfId="912"/>
    <cellStyle name="Normal 2 2 2 11" xfId="913"/>
    <cellStyle name="Normal 2 2 2 12" xfId="914"/>
    <cellStyle name="Normal 2 2 2 13" xfId="915"/>
    <cellStyle name="Normal 2 2 2 14" xfId="916"/>
    <cellStyle name="Normal 2 2 2 15" xfId="917"/>
    <cellStyle name="Normal 2 2 2 16" xfId="918"/>
    <cellStyle name="Normal 2 2 2 17" xfId="919"/>
    <cellStyle name="Normal 2 2 2 18" xfId="920"/>
    <cellStyle name="Normal 2 2 2 19" xfId="921"/>
    <cellStyle name="Normal 2 2 2 2" xfId="922"/>
    <cellStyle name="Normal 2 2 2 2 2" xfId="923"/>
    <cellStyle name="Normal 2 2 2 2 2 2" xfId="924"/>
    <cellStyle name="Normal 2 2 2 2 2 3" xfId="925"/>
    <cellStyle name="Normal 2 2 2 2 3" xfId="926"/>
    <cellStyle name="Normal 2 2 2 2 4" xfId="927"/>
    <cellStyle name="Normal 2 2 2 2 5" xfId="928"/>
    <cellStyle name="Normal 2 2 2 2 6" xfId="929"/>
    <cellStyle name="Normal 2 2 2 2 7" xfId="930"/>
    <cellStyle name="Normal 2 2 2 2 8" xfId="931"/>
    <cellStyle name="Normal 2 2 2 2 9" xfId="932"/>
    <cellStyle name="Normal 2 2 2 20" xfId="933"/>
    <cellStyle name="Normal 2 2 2 21" xfId="934"/>
    <cellStyle name="Normal 2 2 2 22" xfId="935"/>
    <cellStyle name="Normal 2 2 2 3" xfId="936"/>
    <cellStyle name="Normal 2 2 2 4" xfId="937"/>
    <cellStyle name="Normal 2 2 2 5" xfId="938"/>
    <cellStyle name="Normal 2 2 2 6" xfId="939"/>
    <cellStyle name="Normal 2 2 2 7" xfId="940"/>
    <cellStyle name="Normal 2 2 2 8" xfId="941"/>
    <cellStyle name="Normal 2 2 2 9" xfId="942"/>
    <cellStyle name="Normal 2 2 20" xfId="943"/>
    <cellStyle name="Normal 2 2 21" xfId="944"/>
    <cellStyle name="Normal 2 2 22" xfId="945"/>
    <cellStyle name="Normal 2 2 23" xfId="946"/>
    <cellStyle name="Normal 2 2 24" xfId="947"/>
    <cellStyle name="Normal 2 2 25" xfId="948"/>
    <cellStyle name="Normal 2 2 26" xfId="949"/>
    <cellStyle name="Normal 2 2 27" xfId="950"/>
    <cellStyle name="Normal 2 2 28" xfId="951"/>
    <cellStyle name="Normal 2 2 29" xfId="952"/>
    <cellStyle name="Normal 2 2 3" xfId="953"/>
    <cellStyle name="Normal 2 2 30" xfId="954"/>
    <cellStyle name="Normal 2 2 31" xfId="955"/>
    <cellStyle name="Normal 2 2 32" xfId="956"/>
    <cellStyle name="Normal 2 2 33" xfId="957"/>
    <cellStyle name="Normal 2 2 33 2" xfId="958"/>
    <cellStyle name="Normal 2 2 34" xfId="959"/>
    <cellStyle name="Normal 2 2 35" xfId="960"/>
    <cellStyle name="Normal 2 2 36" xfId="961"/>
    <cellStyle name="Normal 2 2 37" xfId="962"/>
    <cellStyle name="Normal 2 2 38" xfId="963"/>
    <cellStyle name="Normal 2 2 39" xfId="964"/>
    <cellStyle name="Normal 2 2 4" xfId="965"/>
    <cellStyle name="Normal 2 2 40" xfId="966"/>
    <cellStyle name="Normal 2 2 41" xfId="967"/>
    <cellStyle name="Normal 2 2 42" xfId="968"/>
    <cellStyle name="Normal 2 2 43" xfId="969"/>
    <cellStyle name="Normal 2 2 44" xfId="970"/>
    <cellStyle name="Normal 2 2 45" xfId="971"/>
    <cellStyle name="Normal 2 2 46" xfId="972"/>
    <cellStyle name="Normal 2 2 5" xfId="973"/>
    <cellStyle name="Normal 2 2 6" xfId="974"/>
    <cellStyle name="Normal 2 2 7" xfId="975"/>
    <cellStyle name="Normal 2 2 8" xfId="976"/>
    <cellStyle name="Normal 2 2 9" xfId="977"/>
    <cellStyle name="Normal 2 20" xfId="978"/>
    <cellStyle name="Normal 2 21" xfId="979"/>
    <cellStyle name="Normal 2 22" xfId="980"/>
    <cellStyle name="Normal 2 23" xfId="981"/>
    <cellStyle name="Normal 2 24" xfId="982"/>
    <cellStyle name="Normal 2 25" xfId="983"/>
    <cellStyle name="Normal 2 26" xfId="984"/>
    <cellStyle name="Normal 2 27" xfId="985"/>
    <cellStyle name="Normal 2 28" xfId="986"/>
    <cellStyle name="Normal 2 29" xfId="987"/>
    <cellStyle name="Normal 2 3" xfId="988"/>
    <cellStyle name="Normal 2 3 2" xfId="989"/>
    <cellStyle name="Normal 2 3 2 2" xfId="990"/>
    <cellStyle name="Normal 2 3 2 3" xfId="991"/>
    <cellStyle name="Normal 2 3 2 4" xfId="992"/>
    <cellStyle name="Normal 2 3 2 5" xfId="993"/>
    <cellStyle name="Normal 2 3 2 6" xfId="994"/>
    <cellStyle name="Normal 2 3 2 7" xfId="995"/>
    <cellStyle name="Normal 2 3 2 8" xfId="996"/>
    <cellStyle name="Normal 2 3 2 9" xfId="997"/>
    <cellStyle name="Normal 2 30" xfId="998"/>
    <cellStyle name="Normal 2 31" xfId="999"/>
    <cellStyle name="Normal 2 32" xfId="1000"/>
    <cellStyle name="Normal 2 33" xfId="1001"/>
    <cellStyle name="Normal 2 33 2" xfId="1002"/>
    <cellStyle name="Normal 2 33 2 2" xfId="1003"/>
    <cellStyle name="Normal 2 33 2 3" xfId="1004"/>
    <cellStyle name="Normal 2 33 2 4" xfId="1005"/>
    <cellStyle name="Normal 2 33 2 5" xfId="1006"/>
    <cellStyle name="Normal 2 33 2 6" xfId="1007"/>
    <cellStyle name="Normal 2 33 3" xfId="1008"/>
    <cellStyle name="Normal 2 33 4" xfId="1009"/>
    <cellStyle name="Normal 2 33 5" xfId="1010"/>
    <cellStyle name="Normal 2 33 6" xfId="1011"/>
    <cellStyle name="Normal 2 33 7" xfId="1012"/>
    <cellStyle name="Normal 2 34" xfId="1013"/>
    <cellStyle name="Normal 2 34 2" xfId="1014"/>
    <cellStyle name="Normal 2 35" xfId="1015"/>
    <cellStyle name="Normal 2 36" xfId="1016"/>
    <cellStyle name="Normal 2 37" xfId="1017"/>
    <cellStyle name="Normal 2 38" xfId="1018"/>
    <cellStyle name="Normal 2 39" xfId="1019"/>
    <cellStyle name="Normal 2 4" xfId="1020"/>
    <cellStyle name="Normal 2 4 2" xfId="1021"/>
    <cellStyle name="Normal 2 4 3" xfId="1022"/>
    <cellStyle name="Normal 2 4 4" xfId="1023"/>
    <cellStyle name="Normal 2 4 5" xfId="1024"/>
    <cellStyle name="Normal 2 4 6" xfId="1025"/>
    <cellStyle name="Normal 2 4 7" xfId="1026"/>
    <cellStyle name="Normal 2 4 8" xfId="1027"/>
    <cellStyle name="Normal 2 4 9" xfId="1028"/>
    <cellStyle name="Normal 2 40" xfId="1029"/>
    <cellStyle name="Normal 2 40 10" xfId="1030"/>
    <cellStyle name="Normal 2 40 11" xfId="1031"/>
    <cellStyle name="Normal 2 40 2" xfId="1032"/>
    <cellStyle name="Normal 2 40 3" xfId="1033"/>
    <cellStyle name="Normal 2 40 4" xfId="1034"/>
    <cellStyle name="Normal 2 40 5" xfId="1035"/>
    <cellStyle name="Normal 2 40 6" xfId="1036"/>
    <cellStyle name="Normal 2 40 7" xfId="1037"/>
    <cellStyle name="Normal 2 40 8" xfId="1038"/>
    <cellStyle name="Normal 2 40 9" xfId="1039"/>
    <cellStyle name="Normal 2 41" xfId="1040"/>
    <cellStyle name="Normal 2 41 10" xfId="1041"/>
    <cellStyle name="Normal 2 41 11" xfId="1042"/>
    <cellStyle name="Normal 2 41 2" xfId="1043"/>
    <cellStyle name="Normal 2 41 3" xfId="1044"/>
    <cellStyle name="Normal 2 41 4" xfId="1045"/>
    <cellStyle name="Normal 2 41 5" xfId="1046"/>
    <cellStyle name="Normal 2 41 6" xfId="1047"/>
    <cellStyle name="Normal 2 41 7" xfId="1048"/>
    <cellStyle name="Normal 2 41 8" xfId="1049"/>
    <cellStyle name="Normal 2 41 9" xfId="1050"/>
    <cellStyle name="Normal 2 42" xfId="1051"/>
    <cellStyle name="Normal 2 43" xfId="1052"/>
    <cellStyle name="Normal 2 44" xfId="1053"/>
    <cellStyle name="Normal 2 45" xfId="1054"/>
    <cellStyle name="Normal 2 46" xfId="1055"/>
    <cellStyle name="Normal 2 47" xfId="1056"/>
    <cellStyle name="Normal 2 48" xfId="1057"/>
    <cellStyle name="Normal 2 49" xfId="1058"/>
    <cellStyle name="Normal 2 5" xfId="1059"/>
    <cellStyle name="Normal 2 50" xfId="1060"/>
    <cellStyle name="Normal 2 51" xfId="1061"/>
    <cellStyle name="Normal 2 52" xfId="1062"/>
    <cellStyle name="Normal 2 53" xfId="1063"/>
    <cellStyle name="Normal 2 53 2" xfId="1064"/>
    <cellStyle name="Normal 2 54" xfId="1065"/>
    <cellStyle name="Normal 2 55" xfId="1066"/>
    <cellStyle name="Normal 2 56" xfId="1067"/>
    <cellStyle name="Normal 2 57" xfId="1068"/>
    <cellStyle name="Normal 2 58" xfId="1069"/>
    <cellStyle name="Normal 2 59" xfId="1070"/>
    <cellStyle name="Normal 2 6" xfId="1071"/>
    <cellStyle name="Normal 2 60" xfId="1072"/>
    <cellStyle name="Normal 2 61" xfId="1073"/>
    <cellStyle name="Normal 2 62" xfId="1074"/>
    <cellStyle name="Normal 2 63" xfId="1075"/>
    <cellStyle name="Normal 2 64" xfId="1076"/>
    <cellStyle name="Normal 2 64 2" xfId="1077"/>
    <cellStyle name="Normal 2 65" xfId="1078"/>
    <cellStyle name="Normal 2 66" xfId="1079"/>
    <cellStyle name="Normal 2 67" xfId="1080"/>
    <cellStyle name="Normal 2 68" xfId="1081"/>
    <cellStyle name="Normal 2 69" xfId="1082"/>
    <cellStyle name="Normal 2 7" xfId="1083"/>
    <cellStyle name="Normal 2 70" xfId="1084"/>
    <cellStyle name="Normal 2 71" xfId="1085"/>
    <cellStyle name="Normal 2 72" xfId="1086"/>
    <cellStyle name="Normal 2 73" xfId="1087"/>
    <cellStyle name="Normal 2 74" xfId="1088"/>
    <cellStyle name="Normal 2 75" xfId="1089"/>
    <cellStyle name="Normal 2 76" xfId="1090"/>
    <cellStyle name="Normal 2 77" xfId="1091"/>
    <cellStyle name="Normal 2 78" xfId="1092"/>
    <cellStyle name="Normal 2 79" xfId="1093"/>
    <cellStyle name="Normal 2 8" xfId="1094"/>
    <cellStyle name="Normal 2 80" xfId="1095"/>
    <cellStyle name="Normal 2 81" xfId="1096"/>
    <cellStyle name="Normal 2 82" xfId="1097"/>
    <cellStyle name="Normal 2 9" xfId="1098"/>
    <cellStyle name="Normal 2_Sheet1" xfId="1099"/>
    <cellStyle name="Normal 20" xfId="1100"/>
    <cellStyle name="Normal 20 2" xfId="1101"/>
    <cellStyle name="Normal 20 3" xfId="1102"/>
    <cellStyle name="Normal 20 4" xfId="1103"/>
    <cellStyle name="Normal 21" xfId="1104"/>
    <cellStyle name="Normal 21 2" xfId="1105"/>
    <cellStyle name="Normal 21 3" xfId="1106"/>
    <cellStyle name="Normal 21 4" xfId="1107"/>
    <cellStyle name="Normal 22" xfId="1108"/>
    <cellStyle name="Normal 22 2" xfId="1109"/>
    <cellStyle name="Normal 22 3" xfId="1110"/>
    <cellStyle name="Normal 22 4" xfId="1111"/>
    <cellStyle name="Normal 23" xfId="1112"/>
    <cellStyle name="Normal 23 2" xfId="1113"/>
    <cellStyle name="Normal 23 3" xfId="1114"/>
    <cellStyle name="Normal 23 4" xfId="1115"/>
    <cellStyle name="Normal 24" xfId="1116"/>
    <cellStyle name="Normal 25" xfId="1117"/>
    <cellStyle name="Normal 26" xfId="1118"/>
    <cellStyle name="Normal 26 10" xfId="1119"/>
    <cellStyle name="Normal 26 11" xfId="1120"/>
    <cellStyle name="Normal 26 2" xfId="1121"/>
    <cellStyle name="Normal 26 3" xfId="1122"/>
    <cellStyle name="Normal 26 4" xfId="1123"/>
    <cellStyle name="Normal 26 5" xfId="1124"/>
    <cellStyle name="Normal 26 6" xfId="1125"/>
    <cellStyle name="Normal 26 7" xfId="1126"/>
    <cellStyle name="Normal 26 8" xfId="1127"/>
    <cellStyle name="Normal 26 9" xfId="1128"/>
    <cellStyle name="Normal 27" xfId="1129"/>
    <cellStyle name="Normal 28" xfId="1130"/>
    <cellStyle name="Normal 28 2" xfId="1131"/>
    <cellStyle name="Normal 29" xfId="1132"/>
    <cellStyle name="Normal 29 2" xfId="1133"/>
    <cellStyle name="Normal 3" xfId="1134"/>
    <cellStyle name="Normal 3 10" xfId="1135"/>
    <cellStyle name="Normal 3 11" xfId="1136"/>
    <cellStyle name="Normal 3 12" xfId="1137"/>
    <cellStyle name="Normal 3 13" xfId="1138"/>
    <cellStyle name="Normal 3 14" xfId="1139"/>
    <cellStyle name="Normal 3 15" xfId="1140"/>
    <cellStyle name="Normal 3 16" xfId="1141"/>
    <cellStyle name="Normal 3 17" xfId="1142"/>
    <cellStyle name="Normal 3 18" xfId="1143"/>
    <cellStyle name="Normal 3 19" xfId="1144"/>
    <cellStyle name="Normal 3 2" xfId="1145"/>
    <cellStyle name="Normal 3 2 10" xfId="1146"/>
    <cellStyle name="Normal 3 2 11" xfId="1147"/>
    <cellStyle name="Normal 3 2 12" xfId="1148"/>
    <cellStyle name="Normal 3 2 13" xfId="1149"/>
    <cellStyle name="Normal 3 2 14" xfId="1150"/>
    <cellStyle name="Normal 3 2 15" xfId="1151"/>
    <cellStyle name="Normal 3 2 2" xfId="1152"/>
    <cellStyle name="Normal 3 2 2 2" xfId="1153"/>
    <cellStyle name="Normal 3 2 2 2 2" xfId="1154"/>
    <cellStyle name="Normal 3 2 2 2 3" xfId="1155"/>
    <cellStyle name="Normal 3 2 2 2 4" xfId="1156"/>
    <cellStyle name="Normal 3 2 2 2 5" xfId="1157"/>
    <cellStyle name="Normal 3 2 2 2 6" xfId="1158"/>
    <cellStyle name="Normal 3 2 2 3" xfId="1159"/>
    <cellStyle name="Normal 3 2 2 4" xfId="1160"/>
    <cellStyle name="Normal 3 2 2 5" xfId="1161"/>
    <cellStyle name="Normal 3 2 2 6" xfId="1162"/>
    <cellStyle name="Normal 3 2 3" xfId="1163"/>
    <cellStyle name="Normal 3 2 4" xfId="1164"/>
    <cellStyle name="Normal 3 2 5" xfId="1165"/>
    <cellStyle name="Normal 3 2 6" xfId="1166"/>
    <cellStyle name="Normal 3 2 7" xfId="1167"/>
    <cellStyle name="Normal 3 2 8" xfId="1168"/>
    <cellStyle name="Normal 3 2 9" xfId="1169"/>
    <cellStyle name="Normal 3 20" xfId="1170"/>
    <cellStyle name="Normal 3 21" xfId="1171"/>
    <cellStyle name="Normal 3 22" xfId="1172"/>
    <cellStyle name="Normal 3 23" xfId="1173"/>
    <cellStyle name="Normal 3 24" xfId="1174"/>
    <cellStyle name="Normal 3 25" xfId="1175"/>
    <cellStyle name="Normal 3 26" xfId="1176"/>
    <cellStyle name="Normal 3 27" xfId="1177"/>
    <cellStyle name="Normal 3 28" xfId="1178"/>
    <cellStyle name="Normal 3 29" xfId="1179"/>
    <cellStyle name="Normal 3 3" xfId="1180"/>
    <cellStyle name="Normal 3 3 2" xfId="1181"/>
    <cellStyle name="Normal 3 30" xfId="1182"/>
    <cellStyle name="Normal 3 31" xfId="1183"/>
    <cellStyle name="Normal 3 32" xfId="1184"/>
    <cellStyle name="Normal 3 33" xfId="1185"/>
    <cellStyle name="Normal 3 34" xfId="1186"/>
    <cellStyle name="Normal 3 35" xfId="1187"/>
    <cellStyle name="Normal 3 36" xfId="1188"/>
    <cellStyle name="Normal 3 37" xfId="1189"/>
    <cellStyle name="Normal 3 38" xfId="1190"/>
    <cellStyle name="Normal 3 39" xfId="1191"/>
    <cellStyle name="Normal 3 4" xfId="1192"/>
    <cellStyle name="Normal 3 4 2" xfId="1193"/>
    <cellStyle name="Normal 3 40" xfId="1194"/>
    <cellStyle name="Normal 3 41" xfId="1195"/>
    <cellStyle name="Normal 3 42" xfId="1196"/>
    <cellStyle name="Normal 3 43" xfId="1197"/>
    <cellStyle name="Normal 3 44" xfId="1198"/>
    <cellStyle name="Normal 3 45" xfId="1199"/>
    <cellStyle name="Normal 3 46" xfId="1200"/>
    <cellStyle name="Normal 3 47" xfId="1201"/>
    <cellStyle name="Normal 3 48" xfId="1202"/>
    <cellStyle name="Normal 3 5" xfId="1203"/>
    <cellStyle name="Normal 3 5 2" xfId="1204"/>
    <cellStyle name="Normal 3 6" xfId="1205"/>
    <cellStyle name="Normal 3 7" xfId="1206"/>
    <cellStyle name="Normal 3 8" xfId="1207"/>
    <cellStyle name="Normal 3 9" xfId="1208"/>
    <cellStyle name="Normal 3_Accrued AP" xfId="1209"/>
    <cellStyle name="Normal 30" xfId="1210"/>
    <cellStyle name="Normal 30 2" xfId="1211"/>
    <cellStyle name="Normal 31" xfId="1212"/>
    <cellStyle name="Normal 31 2" xfId="1213"/>
    <cellStyle name="Normal 31 3" xfId="1214"/>
    <cellStyle name="Normal 32" xfId="1215"/>
    <cellStyle name="Normal 32 2" xfId="1216"/>
    <cellStyle name="Normal 32 3" xfId="1217"/>
    <cellStyle name="Normal 33" xfId="1218"/>
    <cellStyle name="Normal 33 2" xfId="1219"/>
    <cellStyle name="Normal 33 3" xfId="1220"/>
    <cellStyle name="Normal 34" xfId="1221"/>
    <cellStyle name="Normal 34 10" xfId="1222"/>
    <cellStyle name="Normal 34 11" xfId="1223"/>
    <cellStyle name="Normal 34 12" xfId="1224"/>
    <cellStyle name="Normal 34 13" xfId="1225"/>
    <cellStyle name="Normal 34 2" xfId="1226"/>
    <cellStyle name="Normal 34 3" xfId="1227"/>
    <cellStyle name="Normal 34 4" xfId="1228"/>
    <cellStyle name="Normal 34 5" xfId="1229"/>
    <cellStyle name="Normal 34 6" xfId="1230"/>
    <cellStyle name="Normal 34 7" xfId="1231"/>
    <cellStyle name="Normal 34 8" xfId="1232"/>
    <cellStyle name="Normal 34 9" xfId="1233"/>
    <cellStyle name="Normal 35" xfId="1234"/>
    <cellStyle name="Normal 35 2" xfId="1235"/>
    <cellStyle name="Normal 35 3" xfId="1236"/>
    <cellStyle name="Normal 36" xfId="1237"/>
    <cellStyle name="Normal 36 2" xfId="1238"/>
    <cellStyle name="Normal 36 3" xfId="1239"/>
    <cellStyle name="Normal 37" xfId="1240"/>
    <cellStyle name="Normal 37 2" xfId="1241"/>
    <cellStyle name="Normal 37 3" xfId="1242"/>
    <cellStyle name="Normal 38" xfId="1243"/>
    <cellStyle name="Normal 38 2" xfId="1244"/>
    <cellStyle name="Normal 38 3" xfId="1245"/>
    <cellStyle name="Normal 39" xfId="1246"/>
    <cellStyle name="Normal 39 2" xfId="1247"/>
    <cellStyle name="Normal 39 3" xfId="1248"/>
    <cellStyle name="Normal 4" xfId="1249"/>
    <cellStyle name="Normal 4 10" xfId="1250"/>
    <cellStyle name="Normal 4 2" xfId="1251"/>
    <cellStyle name="Normal 4 3" xfId="1252"/>
    <cellStyle name="Normal 4 4" xfId="1253"/>
    <cellStyle name="Normal 4 5" xfId="1254"/>
    <cellStyle name="Normal 4 6" xfId="1255"/>
    <cellStyle name="Normal 4 7" xfId="1256"/>
    <cellStyle name="Normal 4 8" xfId="1257"/>
    <cellStyle name="Normal 4 9" xfId="1258"/>
    <cellStyle name="Normal 40" xfId="1259"/>
    <cellStyle name="Normal 40 2" xfId="1260"/>
    <cellStyle name="Normal 40 3" xfId="1261"/>
    <cellStyle name="Normal 41" xfId="1262"/>
    <cellStyle name="Normal 41 2" xfId="1263"/>
    <cellStyle name="Normal 41 3" xfId="1264"/>
    <cellStyle name="Normal 42" xfId="1265"/>
    <cellStyle name="Normal 42 2" xfId="1266"/>
    <cellStyle name="Normal 42 3" xfId="1267"/>
    <cellStyle name="Normal 43" xfId="1268"/>
    <cellStyle name="Normal 43 2" xfId="1269"/>
    <cellStyle name="Normal 43 3" xfId="1270"/>
    <cellStyle name="Normal 44" xfId="1271"/>
    <cellStyle name="Normal 44 2" xfId="1272"/>
    <cellStyle name="Normal 44 3" xfId="1273"/>
    <cellStyle name="Normal 45" xfId="1274"/>
    <cellStyle name="Normal 45 2" xfId="1275"/>
    <cellStyle name="Normal 45 3" xfId="1276"/>
    <cellStyle name="Normal 46" xfId="1277"/>
    <cellStyle name="Normal 47" xfId="1278"/>
    <cellStyle name="Normal 47 2" xfId="1279"/>
    <cellStyle name="Normal 47 3" xfId="1280"/>
    <cellStyle name="Normal 48" xfId="1281"/>
    <cellStyle name="Normal 49" xfId="1282"/>
    <cellStyle name="Normal 49 2" xfId="1283"/>
    <cellStyle name="Normal 49_Accrued AP" xfId="1284"/>
    <cellStyle name="Normal 5" xfId="1285"/>
    <cellStyle name="Normal 5 2" xfId="1286"/>
    <cellStyle name="Normal 5 3" xfId="1287"/>
    <cellStyle name="Normal 5 4" xfId="1288"/>
    <cellStyle name="Normal 50" xfId="1289"/>
    <cellStyle name="Normal 51" xfId="1290"/>
    <cellStyle name="Normal 52" xfId="1291"/>
    <cellStyle name="Normal 53" xfId="1292"/>
    <cellStyle name="Normal 53 2" xfId="1293"/>
    <cellStyle name="Normal 54" xfId="1294"/>
    <cellStyle name="Normal 55" xfId="1295"/>
    <cellStyle name="Normal 56" xfId="1296"/>
    <cellStyle name="Normal 57" xfId="1297"/>
    <cellStyle name="Normal 57 2" xfId="1298"/>
    <cellStyle name="Normal 58" xfId="1299"/>
    <cellStyle name="Normal 59" xfId="1300"/>
    <cellStyle name="Normal 6" xfId="1301"/>
    <cellStyle name="Normal 6 10" xfId="1302"/>
    <cellStyle name="Normal 6 11" xfId="1303"/>
    <cellStyle name="Normal 6 2" xfId="1304"/>
    <cellStyle name="Normal 6 3" xfId="1305"/>
    <cellStyle name="Normal 6 4" xfId="1306"/>
    <cellStyle name="Normal 6 5" xfId="1307"/>
    <cellStyle name="Normal 6 6" xfId="1308"/>
    <cellStyle name="Normal 6 7" xfId="1309"/>
    <cellStyle name="Normal 6 8" xfId="1310"/>
    <cellStyle name="Normal 6 9" xfId="1311"/>
    <cellStyle name="Normal 60" xfId="1312"/>
    <cellStyle name="Normal 61" xfId="1313"/>
    <cellStyle name="Normal 61 2" xfId="1314"/>
    <cellStyle name="Normal 62" xfId="1315"/>
    <cellStyle name="Normal 63" xfId="1316"/>
    <cellStyle name="Normal 64" xfId="1317"/>
    <cellStyle name="Normal 65" xfId="1318"/>
    <cellStyle name="Normal 66" xfId="1319"/>
    <cellStyle name="Normal 67" xfId="1320"/>
    <cellStyle name="Normal 68" xfId="1321"/>
    <cellStyle name="Normal 69" xfId="1322"/>
    <cellStyle name="Normal 7" xfId="1323"/>
    <cellStyle name="Normal 7 10" xfId="1324"/>
    <cellStyle name="Normal 7 11" xfId="1325"/>
    <cellStyle name="Normal 7 2" xfId="1326"/>
    <cellStyle name="Normal 7 3" xfId="1327"/>
    <cellStyle name="Normal 7 4" xfId="1328"/>
    <cellStyle name="Normal 7 5" xfId="1329"/>
    <cellStyle name="Normal 7 6" xfId="1330"/>
    <cellStyle name="Normal 7 7" xfId="1331"/>
    <cellStyle name="Normal 7 8" xfId="1332"/>
    <cellStyle name="Normal 7 9" xfId="1333"/>
    <cellStyle name="Normal 70" xfId="1334"/>
    <cellStyle name="Normal 71" xfId="1335"/>
    <cellStyle name="Normal 72" xfId="1336"/>
    <cellStyle name="Normal 73" xfId="1337"/>
    <cellStyle name="Normal 74" xfId="1338"/>
    <cellStyle name="Normal 75" xfId="1339"/>
    <cellStyle name="Normal 76" xfId="1340"/>
    <cellStyle name="Normal 77" xfId="1341"/>
    <cellStyle name="Normal 78" xfId="1342"/>
    <cellStyle name="Normal 79" xfId="1343"/>
    <cellStyle name="Normal 8" xfId="1344"/>
    <cellStyle name="Normal 8 2" xfId="1345"/>
    <cellStyle name="Normal 8 3" xfId="1346"/>
    <cellStyle name="Normal 8 4" xfId="1347"/>
    <cellStyle name="Normal 8 5" xfId="1348"/>
    <cellStyle name="Normal 8 6" xfId="1349"/>
    <cellStyle name="Normal 8 7" xfId="1350"/>
    <cellStyle name="Normal 8 8" xfId="1351"/>
    <cellStyle name="Normal 8 9" xfId="1352"/>
    <cellStyle name="Normal 80" xfId="1353"/>
    <cellStyle name="Normal 81" xfId="1354"/>
    <cellStyle name="Normal 82" xfId="1355"/>
    <cellStyle name="Normal 83" xfId="1356"/>
    <cellStyle name="Normal 84" xfId="1357"/>
    <cellStyle name="Normal 85" xfId="1358"/>
    <cellStyle name="Normal 86" xfId="1359"/>
    <cellStyle name="Normal 87" xfId="1360"/>
    <cellStyle name="Normal 88" xfId="1361"/>
    <cellStyle name="Normal 9" xfId="1362"/>
    <cellStyle name="Normal 9 2" xfId="1363"/>
    <cellStyle name="Normal 9 3" xfId="1364"/>
    <cellStyle name="Normal 95" xfId="1365"/>
    <cellStyle name="Normal_Equipment Depreciation 2004 Ver" xfId="3"/>
    <cellStyle name="Note 10" xfId="1366"/>
    <cellStyle name="Note 10 10" xfId="1367"/>
    <cellStyle name="Note 10 11" xfId="1368"/>
    <cellStyle name="Note 10 2" xfId="1369"/>
    <cellStyle name="Note 10 3" xfId="1370"/>
    <cellStyle name="Note 10 4" xfId="1371"/>
    <cellStyle name="Note 10 5" xfId="1372"/>
    <cellStyle name="Note 10 6" xfId="1373"/>
    <cellStyle name="Note 10 7" xfId="1374"/>
    <cellStyle name="Note 10 8" xfId="1375"/>
    <cellStyle name="Note 10 9" xfId="1376"/>
    <cellStyle name="Note 11" xfId="1377"/>
    <cellStyle name="Note 12" xfId="1378"/>
    <cellStyle name="Note 13" xfId="1379"/>
    <cellStyle name="Note 14" xfId="1380"/>
    <cellStyle name="Note 15" xfId="1381"/>
    <cellStyle name="Note 16" xfId="1382"/>
    <cellStyle name="Note 17" xfId="1383"/>
    <cellStyle name="Note 18" xfId="1384"/>
    <cellStyle name="Note 19" xfId="1385"/>
    <cellStyle name="Note 2" xfId="1386"/>
    <cellStyle name="Note 2 10" xfId="1387"/>
    <cellStyle name="Note 2 10 2" xfId="1388"/>
    <cellStyle name="Note 2 11" xfId="1389"/>
    <cellStyle name="Note 2 12" xfId="1390"/>
    <cellStyle name="Note 2 13" xfId="1391"/>
    <cellStyle name="Note 2 14" xfId="1392"/>
    <cellStyle name="Note 2 15" xfId="1393"/>
    <cellStyle name="Note 2 16" xfId="1394"/>
    <cellStyle name="Note 2 17" xfId="1395"/>
    <cellStyle name="Note 2 18" xfId="1396"/>
    <cellStyle name="Note 2 2" xfId="1397"/>
    <cellStyle name="Note 2 2 10" xfId="1398"/>
    <cellStyle name="Note 2 2 11" xfId="1399"/>
    <cellStyle name="Note 2 2 12" xfId="1400"/>
    <cellStyle name="Note 2 2 13" xfId="1401"/>
    <cellStyle name="Note 2 2 14" xfId="1402"/>
    <cellStyle name="Note 2 2 2" xfId="1403"/>
    <cellStyle name="Note 2 2 2 2" xfId="1404"/>
    <cellStyle name="Note 2 2 2 3" xfId="1405"/>
    <cellStyle name="Note 2 2 3" xfId="1406"/>
    <cellStyle name="Note 2 2 4" xfId="1407"/>
    <cellStyle name="Note 2 2 5" xfId="1408"/>
    <cellStyle name="Note 2 2 6" xfId="1409"/>
    <cellStyle name="Note 2 2 7" xfId="1410"/>
    <cellStyle name="Note 2 2 8" xfId="1411"/>
    <cellStyle name="Note 2 2 9" xfId="1412"/>
    <cellStyle name="Note 2 3" xfId="1413"/>
    <cellStyle name="Note 2 4" xfId="1414"/>
    <cellStyle name="Note 2 5" xfId="1415"/>
    <cellStyle name="Note 2 6" xfId="1416"/>
    <cellStyle name="Note 2 7" xfId="1417"/>
    <cellStyle name="Note 2 8" xfId="1418"/>
    <cellStyle name="Note 2 9" xfId="1419"/>
    <cellStyle name="Note 20" xfId="1420"/>
    <cellStyle name="Note 21" xfId="1421"/>
    <cellStyle name="Note 22" xfId="1422"/>
    <cellStyle name="Note 23" xfId="1423"/>
    <cellStyle name="Note 24" xfId="1424"/>
    <cellStyle name="Note 25" xfId="1425"/>
    <cellStyle name="Note 26" xfId="1426"/>
    <cellStyle name="Note 27" xfId="1427"/>
    <cellStyle name="Note 28" xfId="1428"/>
    <cellStyle name="Note 29" xfId="1429"/>
    <cellStyle name="Note 3" xfId="1430"/>
    <cellStyle name="Note 3 2" xfId="1431"/>
    <cellStyle name="Note 3 2 2" xfId="1432"/>
    <cellStyle name="Note 3 3" xfId="1433"/>
    <cellStyle name="Note 3 4" xfId="1434"/>
    <cellStyle name="Note 30" xfId="1435"/>
    <cellStyle name="Note 31" xfId="1436"/>
    <cellStyle name="Note 32" xfId="1437"/>
    <cellStyle name="Note 33" xfId="1438"/>
    <cellStyle name="Note 34" xfId="1439"/>
    <cellStyle name="Note 35" xfId="1440"/>
    <cellStyle name="Note 36" xfId="1441"/>
    <cellStyle name="Note 37" xfId="1442"/>
    <cellStyle name="Note 38" xfId="1443"/>
    <cellStyle name="Note 39" xfId="1444"/>
    <cellStyle name="Note 4" xfId="1445"/>
    <cellStyle name="Note 40" xfId="1446"/>
    <cellStyle name="Note 41" xfId="1447"/>
    <cellStyle name="Note 42" xfId="1448"/>
    <cellStyle name="Note 43" xfId="1449"/>
    <cellStyle name="Note 44" xfId="1450"/>
    <cellStyle name="Note 45" xfId="1451"/>
    <cellStyle name="Note 46" xfId="1452"/>
    <cellStyle name="Note 47" xfId="1453"/>
    <cellStyle name="Note 48" xfId="1454"/>
    <cellStyle name="Note 49" xfId="1455"/>
    <cellStyle name="Note 5" xfId="1456"/>
    <cellStyle name="Note 50" xfId="1457"/>
    <cellStyle name="Note 6" xfId="1458"/>
    <cellStyle name="Note 7" xfId="1459"/>
    <cellStyle name="Note 8" xfId="1460"/>
    <cellStyle name="Note 9" xfId="1461"/>
    <cellStyle name="Note 9 10" xfId="1462"/>
    <cellStyle name="Note 9 11" xfId="1463"/>
    <cellStyle name="Note 9 2" xfId="1464"/>
    <cellStyle name="Note 9 3" xfId="1465"/>
    <cellStyle name="Note 9 4" xfId="1466"/>
    <cellStyle name="Note 9 5" xfId="1467"/>
    <cellStyle name="Note 9 6" xfId="1468"/>
    <cellStyle name="Note 9 7" xfId="1469"/>
    <cellStyle name="Note 9 8" xfId="1470"/>
    <cellStyle name="Note 9 9" xfId="1471"/>
    <cellStyle name="Output 10" xfId="1472"/>
    <cellStyle name="Output 11" xfId="1473"/>
    <cellStyle name="Output 12" xfId="1474"/>
    <cellStyle name="Output 13" xfId="1475"/>
    <cellStyle name="Output 14" xfId="1476"/>
    <cellStyle name="Output 2" xfId="1477"/>
    <cellStyle name="Output 2 2" xfId="1478"/>
    <cellStyle name="Output 2 3" xfId="1479"/>
    <cellStyle name="Output 3" xfId="1480"/>
    <cellStyle name="Output 4" xfId="1481"/>
    <cellStyle name="Output 5" xfId="1482"/>
    <cellStyle name="Output 6" xfId="1483"/>
    <cellStyle name="Output 7" xfId="1484"/>
    <cellStyle name="Output 8" xfId="1485"/>
    <cellStyle name="Output 9" xfId="1486"/>
    <cellStyle name="Percent" xfId="1658" builtinId="5"/>
    <cellStyle name="Percent 10 2" xfId="1487"/>
    <cellStyle name="Percent 2" xfId="1488"/>
    <cellStyle name="Percent 3" xfId="1489"/>
    <cellStyle name="Percent 4" xfId="1490"/>
    <cellStyle name="PSChar" xfId="1491"/>
    <cellStyle name="PSChar 10" xfId="1492"/>
    <cellStyle name="PSChar 11" xfId="1493"/>
    <cellStyle name="PSChar 12" xfId="1494"/>
    <cellStyle name="PSChar 13" xfId="1495"/>
    <cellStyle name="PSChar 14" xfId="1496"/>
    <cellStyle name="PSChar 15" xfId="1497"/>
    <cellStyle name="PSChar 16" xfId="1498"/>
    <cellStyle name="PSChar 17" xfId="1499"/>
    <cellStyle name="PSChar 18" xfId="1500"/>
    <cellStyle name="PSChar 19" xfId="1501"/>
    <cellStyle name="PSChar 2" xfId="1502"/>
    <cellStyle name="PSChar 20" xfId="1503"/>
    <cellStyle name="PSChar 21" xfId="1504"/>
    <cellStyle name="PSChar 22" xfId="1505"/>
    <cellStyle name="PSChar 23" xfId="1506"/>
    <cellStyle name="PSChar 24" xfId="1507"/>
    <cellStyle name="PSChar 25" xfId="1508"/>
    <cellStyle name="PSChar 26" xfId="1509"/>
    <cellStyle name="PSChar 27" xfId="1510"/>
    <cellStyle name="PSChar 28" xfId="1511"/>
    <cellStyle name="PSChar 29" xfId="1512"/>
    <cellStyle name="PSChar 3" xfId="1513"/>
    <cellStyle name="PSChar 30" xfId="1514"/>
    <cellStyle name="PSChar 31" xfId="1515"/>
    <cellStyle name="PSChar 32" xfId="1516"/>
    <cellStyle name="PSChar 33" xfId="1517"/>
    <cellStyle name="PSChar 34" xfId="1518"/>
    <cellStyle name="PSChar 35" xfId="1519"/>
    <cellStyle name="PSChar 36" xfId="1520"/>
    <cellStyle name="PSChar 37" xfId="1521"/>
    <cellStyle name="PSChar 38" xfId="1522"/>
    <cellStyle name="PSChar 4" xfId="1523"/>
    <cellStyle name="PSChar 5" xfId="1524"/>
    <cellStyle name="PSChar 6" xfId="1525"/>
    <cellStyle name="PSChar 7" xfId="1526"/>
    <cellStyle name="PSChar 8" xfId="1527"/>
    <cellStyle name="PSChar 9" xfId="1528"/>
    <cellStyle name="PSDec" xfId="1529"/>
    <cellStyle name="PSDec 10" xfId="1530"/>
    <cellStyle name="PSDec 11" xfId="1531"/>
    <cellStyle name="PSDec 2" xfId="1532"/>
    <cellStyle name="PSDec 2 10" xfId="1533"/>
    <cellStyle name="PSDec 2 11" xfId="1534"/>
    <cellStyle name="PSDec 2 12" xfId="1535"/>
    <cellStyle name="PSDec 2 13" xfId="1536"/>
    <cellStyle name="PSDec 2 14" xfId="1537"/>
    <cellStyle name="PSDec 2 15" xfId="1538"/>
    <cellStyle name="PSDec 2 16" xfId="1539"/>
    <cellStyle name="PSDec 2 17" xfId="1540"/>
    <cellStyle name="PSDec 2 18" xfId="1541"/>
    <cellStyle name="PSDec 2 19" xfId="1542"/>
    <cellStyle name="PSDec 2 2" xfId="1543"/>
    <cellStyle name="PSDec 2 2 2" xfId="1544"/>
    <cellStyle name="PSDec 2 2 3" xfId="1545"/>
    <cellStyle name="PSDec 2 20" xfId="1546"/>
    <cellStyle name="PSDec 2 21" xfId="1547"/>
    <cellStyle name="PSDec 2 22" xfId="1548"/>
    <cellStyle name="PSDec 2 23" xfId="1549"/>
    <cellStyle name="PSDec 2 3" xfId="1550"/>
    <cellStyle name="PSDec 2 4" xfId="1551"/>
    <cellStyle name="PSDec 2 5" xfId="1552"/>
    <cellStyle name="PSDec 2 6" xfId="1553"/>
    <cellStyle name="PSDec 2 7" xfId="1554"/>
    <cellStyle name="PSDec 2 8" xfId="1555"/>
    <cellStyle name="PSDec 2 9" xfId="1556"/>
    <cellStyle name="PSDec 3" xfId="1557"/>
    <cellStyle name="PSDec 3 10" xfId="1558"/>
    <cellStyle name="PSDec 3 11" xfId="1559"/>
    <cellStyle name="PSDec 3 12" xfId="1560"/>
    <cellStyle name="PSDec 3 13" xfId="1561"/>
    <cellStyle name="PSDec 3 14" xfId="1562"/>
    <cellStyle name="PSDec 3 15" xfId="1563"/>
    <cellStyle name="PSDec 3 16" xfId="1564"/>
    <cellStyle name="PSDec 3 17" xfId="1565"/>
    <cellStyle name="PSDec 3 18" xfId="1566"/>
    <cellStyle name="PSDec 3 19" xfId="1567"/>
    <cellStyle name="PSDec 3 2" xfId="1568"/>
    <cellStyle name="PSDec 3 20" xfId="1569"/>
    <cellStyle name="PSDec 3 3" xfId="1570"/>
    <cellStyle name="PSDec 3 4" xfId="1571"/>
    <cellStyle name="PSDec 3 5" xfId="1572"/>
    <cellStyle name="PSDec 3 6" xfId="1573"/>
    <cellStyle name="PSDec 3 7" xfId="1574"/>
    <cellStyle name="PSDec 3 8" xfId="1575"/>
    <cellStyle name="PSDec 3 9" xfId="1576"/>
    <cellStyle name="PSDec 4" xfId="1577"/>
    <cellStyle name="PSDec 4 10" xfId="1578"/>
    <cellStyle name="PSDec 4 11" xfId="1579"/>
    <cellStyle name="PSDec 4 12" xfId="1580"/>
    <cellStyle name="PSDec 4 2" xfId="1581"/>
    <cellStyle name="PSDec 4 3" xfId="1582"/>
    <cellStyle name="PSDec 4 4" xfId="1583"/>
    <cellStyle name="PSDec 4 5" xfId="1584"/>
    <cellStyle name="PSDec 4 6" xfId="1585"/>
    <cellStyle name="PSDec 4 7" xfId="1586"/>
    <cellStyle name="PSDec 4 8" xfId="1587"/>
    <cellStyle name="PSDec 4 9" xfId="1588"/>
    <cellStyle name="PSDec 5" xfId="1589"/>
    <cellStyle name="PSDec 5 2" xfId="1590"/>
    <cellStyle name="PSDec 6" xfId="1591"/>
    <cellStyle name="PSDec 6 2" xfId="1592"/>
    <cellStyle name="PSDec 7" xfId="1593"/>
    <cellStyle name="PSDec 8" xfId="1594"/>
    <cellStyle name="PSDec 9" xfId="1595"/>
    <cellStyle name="Text" xfId="1596"/>
    <cellStyle name="Title 10" xfId="1597"/>
    <cellStyle name="Title 11" xfId="1598"/>
    <cellStyle name="Title 12" xfId="1599"/>
    <cellStyle name="Title 13" xfId="1600"/>
    <cellStyle name="Title 14" xfId="1601"/>
    <cellStyle name="Title 2" xfId="1602"/>
    <cellStyle name="Title 2 2" xfId="1603"/>
    <cellStyle name="Title 2 3" xfId="1604"/>
    <cellStyle name="Title 3" xfId="1605"/>
    <cellStyle name="Title 4" xfId="1606"/>
    <cellStyle name="Title 5" xfId="1607"/>
    <cellStyle name="Title 6" xfId="1608"/>
    <cellStyle name="Title 7" xfId="1609"/>
    <cellStyle name="Title 8" xfId="1610"/>
    <cellStyle name="Title 9" xfId="1611"/>
    <cellStyle name="Total 10" xfId="1612"/>
    <cellStyle name="Total 10 2" xfId="1613"/>
    <cellStyle name="Total 11" xfId="1614"/>
    <cellStyle name="Total 11 2" xfId="1615"/>
    <cellStyle name="Total 12" xfId="1616"/>
    <cellStyle name="Total 12 2" xfId="1617"/>
    <cellStyle name="Total 13" xfId="1618"/>
    <cellStyle name="Total 13 2" xfId="1619"/>
    <cellStyle name="Total 14" xfId="1620"/>
    <cellStyle name="Total 14 2" xfId="1621"/>
    <cellStyle name="Total 2" xfId="1622"/>
    <cellStyle name="Total 2 2" xfId="1623"/>
    <cellStyle name="Total 2 2 2" xfId="1624"/>
    <cellStyle name="Total 2 3" xfId="1625"/>
    <cellStyle name="Total 2 3 2" xfId="1626"/>
    <cellStyle name="Total 2 4" xfId="1627"/>
    <cellStyle name="Total 2_Accrued AP" xfId="1628"/>
    <cellStyle name="Total 3" xfId="1629"/>
    <cellStyle name="Total 3 2" xfId="1630"/>
    <cellStyle name="Total 4" xfId="1631"/>
    <cellStyle name="Total 4 2" xfId="1632"/>
    <cellStyle name="Total 5" xfId="1633"/>
    <cellStyle name="Total 5 2" xfId="1634"/>
    <cellStyle name="Total 6" xfId="1635"/>
    <cellStyle name="Total 6 2" xfId="1636"/>
    <cellStyle name="Total 7" xfId="1637"/>
    <cellStyle name="Total 7 2" xfId="1638"/>
    <cellStyle name="Total 8" xfId="1639"/>
    <cellStyle name="Total 8 2" xfId="1640"/>
    <cellStyle name="Total 9" xfId="1641"/>
    <cellStyle name="Total 9 2" xfId="1642"/>
    <cellStyle name="Warning Text 10" xfId="1643"/>
    <cellStyle name="Warning Text 11" xfId="1644"/>
    <cellStyle name="Warning Text 12" xfId="1645"/>
    <cellStyle name="Warning Text 13" xfId="1646"/>
    <cellStyle name="Warning Text 14" xfId="1647"/>
    <cellStyle name="Warning Text 2" xfId="1648"/>
    <cellStyle name="Warning Text 2 2" xfId="1649"/>
    <cellStyle name="Warning Text 2 3" xfId="1650"/>
    <cellStyle name="Warning Text 3" xfId="1651"/>
    <cellStyle name="Warning Text 4" xfId="1652"/>
    <cellStyle name="Warning Text 5" xfId="1653"/>
    <cellStyle name="Warning Text 6" xfId="1654"/>
    <cellStyle name="Warning Text 7" xfId="1655"/>
    <cellStyle name="Warning Text 8" xfId="1656"/>
    <cellStyle name="Warning Text 9" xfId="1657"/>
  </cellStyles>
  <dxfs count="2">
    <dxf>
      <font>
        <color rgb="FF9C6500"/>
      </font>
      <fill>
        <patternFill>
          <bgColor rgb="FFFFEB9C"/>
        </patternFill>
      </fill>
    </dxf>
    <dxf>
      <fill>
        <patternFill>
          <bgColor theme="9"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30"/>
  <sheetViews>
    <sheetView zoomScaleNormal="100" workbookViewId="0">
      <selection activeCell="K10" sqref="K10"/>
    </sheetView>
  </sheetViews>
  <sheetFormatPr defaultRowHeight="12.75"/>
  <cols>
    <col min="1" max="1" width="21.28515625" customWidth="1"/>
    <col min="2" max="2" width="51.5703125" bestFit="1" customWidth="1"/>
    <col min="3" max="3" width="5.7109375" customWidth="1"/>
    <col min="4" max="4" width="62.28515625" style="34" bestFit="1" customWidth="1"/>
    <col min="5" max="8" width="9.140625" style="1"/>
    <col min="9" max="9" width="11.140625" style="1" customWidth="1"/>
  </cols>
  <sheetData>
    <row r="1" spans="1:21" ht="33" customHeight="1">
      <c r="A1" s="20" t="s">
        <v>21</v>
      </c>
      <c r="D1" s="167" t="s">
        <v>42</v>
      </c>
      <c r="E1" s="168"/>
      <c r="F1" s="168"/>
      <c r="G1" s="168"/>
      <c r="H1" s="168"/>
    </row>
    <row r="2" spans="1:21" ht="18">
      <c r="A2" s="88" t="s">
        <v>43</v>
      </c>
      <c r="B2" s="89"/>
      <c r="C2" s="2"/>
      <c r="D2" s="90" t="s">
        <v>66</v>
      </c>
      <c r="E2" s="168"/>
      <c r="F2" s="168"/>
      <c r="G2" s="168"/>
      <c r="H2" s="168"/>
    </row>
    <row r="3" spans="1:21" ht="18">
      <c r="A3" s="88"/>
      <c r="B3" s="89"/>
      <c r="C3" s="2"/>
      <c r="D3" s="131" t="s">
        <v>67</v>
      </c>
      <c r="E3" s="168"/>
      <c r="F3" s="168"/>
      <c r="G3" s="168"/>
      <c r="H3" s="168"/>
    </row>
    <row r="4" spans="1:21" ht="18">
      <c r="A4" s="20"/>
      <c r="B4" s="89"/>
      <c r="C4" s="2"/>
      <c r="D4" s="29"/>
    </row>
    <row r="5" spans="1:21" s="5" customFormat="1" ht="18">
      <c r="A5" s="28" t="s">
        <v>44</v>
      </c>
      <c r="B5" s="89"/>
      <c r="C5" s="6"/>
      <c r="D5" s="28" t="s">
        <v>18</v>
      </c>
      <c r="E5" s="28"/>
      <c r="F5" s="87"/>
      <c r="G5" s="87"/>
      <c r="H5" s="87"/>
      <c r="I5" s="43"/>
    </row>
    <row r="6" spans="1:21" s="5" customFormat="1" ht="18">
      <c r="A6" s="1"/>
      <c r="B6" s="1"/>
      <c r="C6" s="6"/>
      <c r="D6" s="91"/>
      <c r="E6" s="91"/>
      <c r="F6" s="91"/>
      <c r="G6" s="91"/>
      <c r="H6" s="91"/>
      <c r="I6" s="43"/>
    </row>
    <row r="7" spans="1:21" s="1" customFormat="1" ht="14.1" customHeight="1">
      <c r="A7" s="31" t="s">
        <v>32</v>
      </c>
      <c r="B7" s="36" t="s">
        <v>98</v>
      </c>
      <c r="D7" s="45"/>
      <c r="E7" s="46" t="s">
        <v>15</v>
      </c>
      <c r="F7" s="46" t="s">
        <v>16</v>
      </c>
      <c r="U7" s="16" t="s">
        <v>19</v>
      </c>
    </row>
    <row r="8" spans="1:21" s="1" customFormat="1" ht="30" customHeight="1">
      <c r="A8" s="50" t="s">
        <v>9</v>
      </c>
      <c r="B8" s="37" t="s">
        <v>108</v>
      </c>
      <c r="D8" s="47" t="s">
        <v>22</v>
      </c>
      <c r="E8" s="41" t="s">
        <v>92</v>
      </c>
      <c r="F8" s="42"/>
      <c r="G8" s="27"/>
    </row>
    <row r="9" spans="1:21" ht="30" customHeight="1">
      <c r="A9" s="50" t="s">
        <v>26</v>
      </c>
      <c r="B9" s="38"/>
      <c r="D9" s="48" t="s">
        <v>27</v>
      </c>
      <c r="E9" s="41" t="s">
        <v>92</v>
      </c>
      <c r="F9" s="42"/>
      <c r="G9" s="27"/>
    </row>
    <row r="10" spans="1:21" ht="30" customHeight="1">
      <c r="A10" s="31" t="s">
        <v>25</v>
      </c>
      <c r="B10" s="37"/>
      <c r="D10" s="49" t="s">
        <v>30</v>
      </c>
      <c r="E10" s="41" t="s">
        <v>92</v>
      </c>
      <c r="F10" s="42"/>
      <c r="G10" s="27"/>
      <c r="H10" s="27"/>
    </row>
    <row r="11" spans="1:21" ht="30" customHeight="1">
      <c r="A11" s="50" t="s">
        <v>24</v>
      </c>
      <c r="B11" s="38"/>
      <c r="D11" s="49" t="s">
        <v>28</v>
      </c>
      <c r="E11" s="41" t="s">
        <v>92</v>
      </c>
      <c r="F11" s="42"/>
      <c r="G11" s="27"/>
      <c r="H11" s="27"/>
    </row>
    <row r="12" spans="1:21" ht="30" customHeight="1">
      <c r="A12" s="31" t="s">
        <v>23</v>
      </c>
      <c r="B12" s="38"/>
      <c r="D12" s="204" t="s">
        <v>29</v>
      </c>
      <c r="E12" s="204"/>
      <c r="F12" s="204"/>
      <c r="G12" s="27"/>
      <c r="H12" s="27"/>
    </row>
    <row r="13" spans="1:21" ht="30" customHeight="1">
      <c r="A13" s="31" t="s">
        <v>2</v>
      </c>
      <c r="B13" s="38"/>
      <c r="D13" s="206"/>
      <c r="E13" s="206"/>
      <c r="F13" s="206"/>
      <c r="G13" s="27"/>
      <c r="H13" s="27"/>
    </row>
    <row r="14" spans="1:21" ht="30" customHeight="1">
      <c r="A14" s="31" t="s">
        <v>3</v>
      </c>
      <c r="B14" s="39"/>
      <c r="D14" s="206"/>
      <c r="E14" s="206"/>
      <c r="F14" s="206"/>
      <c r="G14" s="205"/>
      <c r="H14" s="205"/>
    </row>
    <row r="15" spans="1:21" ht="30" customHeight="1">
      <c r="A15" s="31" t="s">
        <v>1</v>
      </c>
      <c r="B15" s="38"/>
      <c r="D15" s="206"/>
      <c r="E15" s="206"/>
      <c r="F15" s="206"/>
      <c r="G15" s="27"/>
      <c r="H15" s="27"/>
    </row>
    <row r="16" spans="1:21" ht="30" customHeight="1">
      <c r="A16" s="31" t="s">
        <v>2</v>
      </c>
      <c r="B16" s="40"/>
      <c r="D16" s="33"/>
      <c r="E16" s="33"/>
      <c r="F16" s="33"/>
      <c r="G16" s="44"/>
      <c r="H16" s="44"/>
    </row>
    <row r="17" spans="1:8" ht="30" customHeight="1">
      <c r="A17" s="31" t="s">
        <v>3</v>
      </c>
      <c r="B17" s="39"/>
      <c r="D17" s="166" t="s">
        <v>32</v>
      </c>
      <c r="E17" s="169" t="str">
        <f>+B7</f>
        <v>FY 2017</v>
      </c>
      <c r="F17" s="33"/>
      <c r="G17" s="27"/>
      <c r="H17" s="27"/>
    </row>
    <row r="18" spans="1:8" ht="30" customHeight="1">
      <c r="D18" s="48" t="s">
        <v>87</v>
      </c>
      <c r="E18" s="165">
        <v>8.8999999999999996E-2</v>
      </c>
      <c r="G18" s="33"/>
      <c r="H18" s="33"/>
    </row>
    <row r="19" spans="1:8">
      <c r="D19" s="48" t="s">
        <v>99</v>
      </c>
      <c r="E19" s="165">
        <v>0.315</v>
      </c>
      <c r="G19" s="33"/>
      <c r="H19" s="33"/>
    </row>
    <row r="20" spans="1:8">
      <c r="D20" s="48" t="s">
        <v>88</v>
      </c>
      <c r="E20" s="165">
        <v>0.72899999999999998</v>
      </c>
      <c r="G20" s="33"/>
      <c r="H20" s="33"/>
    </row>
    <row r="21" spans="1:8">
      <c r="D21" s="177" t="s">
        <v>95</v>
      </c>
      <c r="E21" s="165">
        <v>0.59499999999999997</v>
      </c>
      <c r="G21" s="33"/>
      <c r="H21" s="33"/>
    </row>
    <row r="22" spans="1:8">
      <c r="D22" s="47" t="s">
        <v>90</v>
      </c>
      <c r="E22" s="165" t="s">
        <v>91</v>
      </c>
      <c r="G22" s="33"/>
      <c r="H22" s="33"/>
    </row>
    <row r="23" spans="1:8">
      <c r="G23" s="33"/>
      <c r="H23" s="33"/>
    </row>
    <row r="25" spans="1:8">
      <c r="B25" s="15"/>
    </row>
    <row r="29" spans="1:8">
      <c r="A29" s="32"/>
      <c r="B29" s="32"/>
    </row>
    <row r="30" spans="1:8">
      <c r="A30" s="32"/>
      <c r="B30" s="32"/>
    </row>
  </sheetData>
  <mergeCells count="3">
    <mergeCell ref="D12:F12"/>
    <mergeCell ref="G14:H14"/>
    <mergeCell ref="D13:F15"/>
  </mergeCells>
  <pageMargins left="0.75" right="0.75" top="1" bottom="1" header="0.5" footer="0.5"/>
  <pageSetup scale="76" fitToHeight="0" orientation="landscape" horizontalDpi="1200" verticalDpi="1200" r:id="rId1"/>
  <headerFooter alignWithMargins="0">
    <oddFooter>&amp;C&amp;F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F45"/>
  <sheetViews>
    <sheetView tabSelected="1" zoomScaleNormal="100" workbookViewId="0">
      <pane ySplit="5" topLeftCell="A6" activePane="bottomLeft" state="frozen"/>
      <selection activeCell="F11" sqref="F11"/>
      <selection pane="bottomLeft" activeCell="K35" sqref="K35"/>
    </sheetView>
  </sheetViews>
  <sheetFormatPr defaultRowHeight="12.75"/>
  <cols>
    <col min="1" max="1" width="8.42578125" customWidth="1"/>
    <col min="2" max="2" width="32.42578125" bestFit="1" customWidth="1"/>
    <col min="3" max="3" width="12.28515625" customWidth="1"/>
    <col min="4" max="4" width="11.140625" customWidth="1"/>
    <col min="5" max="8" width="13.140625" style="7" customWidth="1"/>
    <col min="9" max="9" width="13" style="7" customWidth="1"/>
    <col min="10" max="10" width="13.140625" style="7" customWidth="1"/>
    <col min="11" max="11" width="11.42578125" style="7" customWidth="1"/>
    <col min="12" max="12" width="13.7109375" style="7" customWidth="1"/>
    <col min="13" max="13" width="13.140625" style="7" customWidth="1"/>
    <col min="14" max="16" width="12.140625" customWidth="1"/>
    <col min="17" max="17" width="10.140625" style="7" customWidth="1"/>
    <col min="18" max="19" width="13.7109375" style="7" customWidth="1"/>
    <col min="20" max="21" width="15.5703125" style="7" customWidth="1"/>
    <col min="22" max="22" width="13.140625" style="7" customWidth="1"/>
    <col min="23" max="23" width="19.5703125" style="7" customWidth="1"/>
    <col min="25" max="25" width="9.140625" style="197"/>
    <col min="26" max="26" width="9.140625" style="198"/>
  </cols>
  <sheetData>
    <row r="1" spans="1:26">
      <c r="A1" s="3" t="str">
        <f>+'Adm Info (1)'!B8</f>
        <v>MRI</v>
      </c>
      <c r="B1" s="4"/>
      <c r="C1" s="4"/>
      <c r="D1" s="4"/>
      <c r="N1" s="4"/>
      <c r="O1" s="4"/>
      <c r="P1" s="4"/>
      <c r="R1" s="158"/>
      <c r="S1" s="158"/>
      <c r="T1" s="158"/>
      <c r="U1" s="158"/>
    </row>
    <row r="2" spans="1:26">
      <c r="A2" s="22">
        <f>+'Adm Info (1)'!B9</f>
        <v>0</v>
      </c>
      <c r="B2" s="4"/>
      <c r="C2" s="4"/>
      <c r="D2" s="4"/>
      <c r="N2" s="4"/>
      <c r="O2" s="4"/>
      <c r="P2" s="4"/>
      <c r="R2" s="158"/>
      <c r="S2" s="158"/>
      <c r="T2" s="158"/>
      <c r="U2" s="158"/>
    </row>
    <row r="3" spans="1:26">
      <c r="A3" s="22"/>
      <c r="B3" s="4"/>
      <c r="C3" s="4"/>
      <c r="D3" s="4"/>
      <c r="N3" s="4"/>
      <c r="O3" s="4"/>
      <c r="P3" s="4"/>
      <c r="R3" s="158"/>
      <c r="S3" s="158"/>
      <c r="T3" s="158"/>
      <c r="U3" s="158"/>
    </row>
    <row r="4" spans="1:26" ht="23.25">
      <c r="A4" s="51" t="s">
        <v>41</v>
      </c>
      <c r="B4" s="4"/>
      <c r="C4" s="4"/>
      <c r="D4" s="4"/>
      <c r="N4" s="4"/>
      <c r="O4" s="4"/>
      <c r="P4" s="4"/>
      <c r="R4" s="158"/>
      <c r="S4" s="158"/>
      <c r="T4" s="158"/>
      <c r="U4" s="158"/>
    </row>
    <row r="5" spans="1:26" s="80" customFormat="1" ht="62.25" customHeight="1">
      <c r="A5" s="92" t="s">
        <v>4</v>
      </c>
      <c r="B5" s="92" t="s">
        <v>45</v>
      </c>
      <c r="C5" s="92" t="s">
        <v>82</v>
      </c>
      <c r="D5" s="92" t="s">
        <v>103</v>
      </c>
      <c r="E5" s="79" t="s">
        <v>64</v>
      </c>
      <c r="F5" s="79" t="s">
        <v>65</v>
      </c>
      <c r="G5" s="79" t="s">
        <v>77</v>
      </c>
      <c r="H5" s="92" t="s">
        <v>80</v>
      </c>
      <c r="I5" s="92" t="s">
        <v>31</v>
      </c>
      <c r="J5" s="92" t="s">
        <v>81</v>
      </c>
      <c r="K5" s="178" t="s">
        <v>83</v>
      </c>
      <c r="L5" s="178" t="s">
        <v>94</v>
      </c>
      <c r="M5" s="178" t="s">
        <v>84</v>
      </c>
      <c r="N5" s="79" t="s">
        <v>13</v>
      </c>
      <c r="O5" s="79" t="s">
        <v>100</v>
      </c>
      <c r="P5" s="79" t="s">
        <v>14</v>
      </c>
      <c r="Q5" s="79" t="s">
        <v>40</v>
      </c>
      <c r="R5" s="159" t="s">
        <v>78</v>
      </c>
      <c r="S5" s="159" t="s">
        <v>101</v>
      </c>
      <c r="T5" s="159" t="s">
        <v>79</v>
      </c>
      <c r="U5" s="192" t="s">
        <v>106</v>
      </c>
      <c r="V5" s="79" t="s">
        <v>85</v>
      </c>
      <c r="W5" s="92" t="s">
        <v>86</v>
      </c>
      <c r="Y5" s="199" t="s">
        <v>107</v>
      </c>
      <c r="Z5" s="200" t="str">
        <f>+'Salary Allocation (4)'!N5</f>
        <v>Total FTE % to service line</v>
      </c>
    </row>
    <row r="6" spans="1:26" ht="15.95" customHeight="1">
      <c r="A6" s="57">
        <v>1</v>
      </c>
      <c r="B6" s="75" t="s">
        <v>108</v>
      </c>
      <c r="C6" s="77" t="s">
        <v>109</v>
      </c>
      <c r="D6" s="186">
        <v>3580</v>
      </c>
      <c r="E6" s="157">
        <f>SUMIF('Equipment (3)'!A$6:A$42,'Service Lines (2)'!A6,'Equipment (3)'!L$6:L$42)</f>
        <v>684200</v>
      </c>
      <c r="F6" s="157">
        <f>SUMIF('Salary &amp; Fringe (5)'!A$13:A41,'Service Lines (2)'!A6,'Salary &amp; Fringe (5)'!M$13:M$42)</f>
        <v>176901.25</v>
      </c>
      <c r="G6" s="157">
        <f>SUMIF('Other Expenses (6)'!A$6:A$42,'Service Lines (2)'!A6,'Other Expenses (6)'!K$6:K$42)</f>
        <v>33500</v>
      </c>
      <c r="H6" s="157">
        <f>SUM(E6:G6)</f>
        <v>894601.25</v>
      </c>
      <c r="I6" s="157">
        <f>+H6*'Adm Info (1)'!$E$18</f>
        <v>79619.511249999996</v>
      </c>
      <c r="J6" s="157">
        <f>SUM(H6:I6)</f>
        <v>974220.76124999998</v>
      </c>
      <c r="K6" s="179">
        <f>+J6/D6</f>
        <v>272.12870425977655</v>
      </c>
      <c r="L6" s="179">
        <f>+K6*'Adm Info (1)'!$E$19+K6</f>
        <v>357.84924610160618</v>
      </c>
      <c r="M6" s="179">
        <f>+K6*'Adm Info (1)'!$E$20+'Service Lines (2)'!K6</f>
        <v>470.51052966515363</v>
      </c>
      <c r="N6" s="77"/>
      <c r="O6" s="77"/>
      <c r="P6" s="77"/>
      <c r="Q6" s="157">
        <f>SUM(N6:P6)</f>
        <v>0</v>
      </c>
      <c r="R6" s="160">
        <f>+N6*K6</f>
        <v>0</v>
      </c>
      <c r="S6" s="160">
        <f>+O6*L6</f>
        <v>0</v>
      </c>
      <c r="T6" s="160">
        <f>+P6*M6</f>
        <v>0</v>
      </c>
      <c r="U6" s="160">
        <f>SUM(R6:T6)</f>
        <v>0</v>
      </c>
      <c r="V6" s="157">
        <f t="shared" ref="V6:V29" si="0">SUM(R6:T6)-J6</f>
        <v>-974220.76124999998</v>
      </c>
      <c r="W6" s="157">
        <f t="shared" ref="W6:W29" si="1">IF(V6&lt;0,0,IF(V6&gt;E6,IF((E6+(M6-K6)*P6)&gt;V6,V6,(E6+(M6-K6)*P6)),V6))</f>
        <v>0</v>
      </c>
      <c r="Y6" s="197" t="e">
        <f ca="1">+U6/$U$31</f>
        <v>#DIV/0!</v>
      </c>
      <c r="Z6" s="200">
        <f>+'Salary Allocation (4)'!N8</f>
        <v>1</v>
      </c>
    </row>
    <row r="7" spans="1:26" ht="15.95" customHeight="1">
      <c r="A7" s="57">
        <v>2</v>
      </c>
      <c r="B7" s="75"/>
      <c r="C7" s="77"/>
      <c r="D7" s="186">
        <v>1</v>
      </c>
      <c r="E7" s="157">
        <f>SUMIF('Equipment (3)'!A$6:A$42,'Service Lines (2)'!A7,'Equipment (3)'!L$6:L$42)</f>
        <v>0</v>
      </c>
      <c r="F7" s="157">
        <f>SUMIF('Salary &amp; Fringe (5)'!A$13:A42,'Service Lines (2)'!A7,'Salary &amp; Fringe (5)'!M$13:M$42)</f>
        <v>0</v>
      </c>
      <c r="G7" s="157">
        <f>SUMIF('Other Expenses (6)'!A$6:A$42,'Service Lines (2)'!A7,'Other Expenses (6)'!K$6:K$42)</f>
        <v>0</v>
      </c>
      <c r="H7" s="157">
        <f t="shared" ref="H7:H29" si="2">SUM(E7:G7)</f>
        <v>0</v>
      </c>
      <c r="I7" s="157">
        <f>+H7*'Adm Info (1)'!$E$18</f>
        <v>0</v>
      </c>
      <c r="J7" s="157">
        <f t="shared" ref="J7:J29" si="3">SUM(H7:I7)</f>
        <v>0</v>
      </c>
      <c r="K7" s="179">
        <f t="shared" ref="K7:K29" si="4">+J7/D7</f>
        <v>0</v>
      </c>
      <c r="L7" s="179">
        <f>+K7*'Adm Info (1)'!$E$19+K7</f>
        <v>0</v>
      </c>
      <c r="M7" s="179">
        <f>+K7*'Adm Info (1)'!$E$20+'Service Lines (2)'!K7</f>
        <v>0</v>
      </c>
      <c r="N7" s="77"/>
      <c r="O7" s="77"/>
      <c r="P7" s="77"/>
      <c r="Q7" s="157">
        <f t="shared" ref="Q7:Q29" si="5">SUM(N7:P7)</f>
        <v>0</v>
      </c>
      <c r="R7" s="160">
        <f t="shared" ref="R7:R29" si="6">+N7*K7</f>
        <v>0</v>
      </c>
      <c r="S7" s="160">
        <f t="shared" ref="S7:S29" si="7">+O7*L7</f>
        <v>0</v>
      </c>
      <c r="T7" s="160">
        <f t="shared" ref="T7:T29" si="8">+P7*M7</f>
        <v>0</v>
      </c>
      <c r="U7" s="160">
        <f t="shared" ref="U7:U29" si="9">SUM(R7:T7)</f>
        <v>0</v>
      </c>
      <c r="V7" s="157">
        <f t="shared" si="0"/>
        <v>0</v>
      </c>
      <c r="W7" s="157">
        <f t="shared" si="1"/>
        <v>0</v>
      </c>
      <c r="Y7" s="197" t="e">
        <f t="shared" ref="Y7:Y29" ca="1" si="10">+U7/$U$31</f>
        <v>#DIV/0!</v>
      </c>
      <c r="Z7" s="200">
        <f>+'Salary Allocation (4)'!N9</f>
        <v>0</v>
      </c>
    </row>
    <row r="8" spans="1:26" ht="15.95" customHeight="1">
      <c r="A8" s="57">
        <v>3</v>
      </c>
      <c r="B8" s="75"/>
      <c r="C8" s="77"/>
      <c r="D8" s="186">
        <v>1</v>
      </c>
      <c r="E8" s="157">
        <f>SUMIF('Equipment (3)'!A$6:A$42,'Service Lines (2)'!A8,'Equipment (3)'!L$6:L$42)</f>
        <v>0</v>
      </c>
      <c r="F8" s="157">
        <f ca="1">SUMIF('Salary &amp; Fringe (5)'!A$13:A43,'Service Lines (2)'!A8,'Salary &amp; Fringe (5)'!M$13:M$42)</f>
        <v>0</v>
      </c>
      <c r="G8" s="157">
        <f>SUMIF('Other Expenses (6)'!A$6:A$42,'Service Lines (2)'!A8,'Other Expenses (6)'!K$6:K$42)</f>
        <v>0</v>
      </c>
      <c r="H8" s="157">
        <f t="shared" ca="1" si="2"/>
        <v>0</v>
      </c>
      <c r="I8" s="157">
        <f ca="1">+H8*'Adm Info (1)'!$E$18</f>
        <v>0</v>
      </c>
      <c r="J8" s="157">
        <f t="shared" ca="1" si="3"/>
        <v>0</v>
      </c>
      <c r="K8" s="179">
        <f t="shared" ca="1" si="4"/>
        <v>0</v>
      </c>
      <c r="L8" s="179">
        <f ca="1">+K8*'Adm Info (1)'!$E$19+K8</f>
        <v>0</v>
      </c>
      <c r="M8" s="179">
        <f ca="1">+K8*'Adm Info (1)'!$E$20+'Service Lines (2)'!K8</f>
        <v>0</v>
      </c>
      <c r="N8" s="77"/>
      <c r="O8" s="77"/>
      <c r="P8" s="77"/>
      <c r="Q8" s="157">
        <f t="shared" si="5"/>
        <v>0</v>
      </c>
      <c r="R8" s="160">
        <f t="shared" ca="1" si="6"/>
        <v>0</v>
      </c>
      <c r="S8" s="160">
        <f t="shared" ca="1" si="7"/>
        <v>0</v>
      </c>
      <c r="T8" s="160">
        <f t="shared" ca="1" si="8"/>
        <v>0</v>
      </c>
      <c r="U8" s="160">
        <f t="shared" ca="1" si="9"/>
        <v>0</v>
      </c>
      <c r="V8" s="157">
        <f t="shared" ca="1" si="0"/>
        <v>0</v>
      </c>
      <c r="W8" s="157">
        <f t="shared" ca="1" si="1"/>
        <v>0</v>
      </c>
      <c r="Y8" s="197" t="e">
        <f t="shared" ca="1" si="10"/>
        <v>#DIV/0!</v>
      </c>
      <c r="Z8" s="200">
        <f>+'Salary Allocation (4)'!N10</f>
        <v>0</v>
      </c>
    </row>
    <row r="9" spans="1:26" ht="15.95" customHeight="1">
      <c r="A9" s="57">
        <v>4</v>
      </c>
      <c r="B9" s="75"/>
      <c r="C9" s="77"/>
      <c r="D9" s="186">
        <v>1</v>
      </c>
      <c r="E9" s="157">
        <f>SUMIF('Equipment (3)'!A$6:A$42,'Service Lines (2)'!A9,'Equipment (3)'!L$6:L$42)</f>
        <v>0</v>
      </c>
      <c r="F9" s="157">
        <f ca="1">SUMIF('Salary &amp; Fringe (5)'!A$13:A44,'Service Lines (2)'!A9,'Salary &amp; Fringe (5)'!M$13:M$42)</f>
        <v>0</v>
      </c>
      <c r="G9" s="157">
        <f>SUMIF('Other Expenses (6)'!A$6:A$42,'Service Lines (2)'!A9,'Other Expenses (6)'!K$6:K$42)</f>
        <v>0</v>
      </c>
      <c r="H9" s="157">
        <f t="shared" ca="1" si="2"/>
        <v>0</v>
      </c>
      <c r="I9" s="157">
        <f ca="1">+H9*'Adm Info (1)'!$E$18</f>
        <v>0</v>
      </c>
      <c r="J9" s="157">
        <f t="shared" ca="1" si="3"/>
        <v>0</v>
      </c>
      <c r="K9" s="179">
        <f t="shared" ca="1" si="4"/>
        <v>0</v>
      </c>
      <c r="L9" s="179">
        <f ca="1">+K9*'Adm Info (1)'!$E$19+K9</f>
        <v>0</v>
      </c>
      <c r="M9" s="179">
        <f ca="1">+K9*'Adm Info (1)'!$E$20+'Service Lines (2)'!K9</f>
        <v>0</v>
      </c>
      <c r="N9" s="77"/>
      <c r="O9" s="77"/>
      <c r="P9" s="77"/>
      <c r="Q9" s="157">
        <f t="shared" si="5"/>
        <v>0</v>
      </c>
      <c r="R9" s="160">
        <f t="shared" ca="1" si="6"/>
        <v>0</v>
      </c>
      <c r="S9" s="160">
        <f t="shared" ca="1" si="7"/>
        <v>0</v>
      </c>
      <c r="T9" s="160">
        <f t="shared" ca="1" si="8"/>
        <v>0</v>
      </c>
      <c r="U9" s="160">
        <f t="shared" ca="1" si="9"/>
        <v>0</v>
      </c>
      <c r="V9" s="157">
        <f t="shared" ca="1" si="0"/>
        <v>0</v>
      </c>
      <c r="W9" s="157">
        <f t="shared" ca="1" si="1"/>
        <v>0</v>
      </c>
      <c r="Y9" s="197" t="e">
        <f t="shared" ca="1" si="10"/>
        <v>#DIV/0!</v>
      </c>
      <c r="Z9" s="200">
        <f>+'Salary Allocation (4)'!N11</f>
        <v>0</v>
      </c>
    </row>
    <row r="10" spans="1:26" ht="15.95" customHeight="1">
      <c r="A10" s="57">
        <v>5</v>
      </c>
      <c r="B10" s="75"/>
      <c r="C10" s="77"/>
      <c r="D10" s="186">
        <v>1</v>
      </c>
      <c r="E10" s="157">
        <f>SUMIF('Equipment (3)'!A$6:A$42,'Service Lines (2)'!A10,'Equipment (3)'!L$6:L$42)</f>
        <v>0</v>
      </c>
      <c r="F10" s="157">
        <f ca="1">SUMIF('Salary &amp; Fringe (5)'!A$13:A45,'Service Lines (2)'!A10,'Salary &amp; Fringe (5)'!M$13:M$42)</f>
        <v>0</v>
      </c>
      <c r="G10" s="157">
        <f>SUMIF('Other Expenses (6)'!A$6:A$42,'Service Lines (2)'!A10,'Other Expenses (6)'!K$6:K$42)</f>
        <v>0</v>
      </c>
      <c r="H10" s="157">
        <f t="shared" ca="1" si="2"/>
        <v>0</v>
      </c>
      <c r="I10" s="157">
        <f ca="1">+H10*'Adm Info (1)'!$E$18</f>
        <v>0</v>
      </c>
      <c r="J10" s="157">
        <f t="shared" ca="1" si="3"/>
        <v>0</v>
      </c>
      <c r="K10" s="179">
        <f t="shared" ca="1" si="4"/>
        <v>0</v>
      </c>
      <c r="L10" s="179">
        <f ca="1">+K10*'Adm Info (1)'!$E$19+K10</f>
        <v>0</v>
      </c>
      <c r="M10" s="179">
        <f ca="1">+K10*'Adm Info (1)'!$E$20+'Service Lines (2)'!K10</f>
        <v>0</v>
      </c>
      <c r="N10" s="77"/>
      <c r="O10" s="77"/>
      <c r="P10" s="77"/>
      <c r="Q10" s="157">
        <f t="shared" si="5"/>
        <v>0</v>
      </c>
      <c r="R10" s="160">
        <f t="shared" ca="1" si="6"/>
        <v>0</v>
      </c>
      <c r="S10" s="160">
        <f t="shared" ca="1" si="7"/>
        <v>0</v>
      </c>
      <c r="T10" s="160">
        <f t="shared" ca="1" si="8"/>
        <v>0</v>
      </c>
      <c r="U10" s="160">
        <f t="shared" ca="1" si="9"/>
        <v>0</v>
      </c>
      <c r="V10" s="157">
        <f t="shared" ca="1" si="0"/>
        <v>0</v>
      </c>
      <c r="W10" s="157">
        <f t="shared" ca="1" si="1"/>
        <v>0</v>
      </c>
      <c r="Y10" s="197" t="e">
        <f t="shared" ca="1" si="10"/>
        <v>#DIV/0!</v>
      </c>
      <c r="Z10" s="200">
        <f>+'Salary Allocation (4)'!N12</f>
        <v>0</v>
      </c>
    </row>
    <row r="11" spans="1:26" ht="15.95" customHeight="1">
      <c r="A11" s="57">
        <v>6</v>
      </c>
      <c r="B11" s="75"/>
      <c r="C11" s="77"/>
      <c r="D11" s="186">
        <v>1</v>
      </c>
      <c r="E11" s="157">
        <f>SUMIF('Equipment (3)'!A$6:A$42,'Service Lines (2)'!A11,'Equipment (3)'!L$6:L$42)</f>
        <v>0</v>
      </c>
      <c r="F11" s="157">
        <f ca="1">SUMIF('Salary &amp; Fringe (5)'!A$13:A46,'Service Lines (2)'!A11,'Salary &amp; Fringe (5)'!M$13:M$42)</f>
        <v>0</v>
      </c>
      <c r="G11" s="157">
        <f>SUMIF('Other Expenses (6)'!A$6:A$42,'Service Lines (2)'!A11,'Other Expenses (6)'!K$6:K$42)</f>
        <v>0</v>
      </c>
      <c r="H11" s="157">
        <f t="shared" ca="1" si="2"/>
        <v>0</v>
      </c>
      <c r="I11" s="157">
        <f ca="1">+H11*'Adm Info (1)'!$E$18</f>
        <v>0</v>
      </c>
      <c r="J11" s="157">
        <f t="shared" ca="1" si="3"/>
        <v>0</v>
      </c>
      <c r="K11" s="179">
        <f t="shared" ca="1" si="4"/>
        <v>0</v>
      </c>
      <c r="L11" s="179">
        <f ca="1">+K11*'Adm Info (1)'!$E$19+K11</f>
        <v>0</v>
      </c>
      <c r="M11" s="179">
        <f ca="1">+K11*'Adm Info (1)'!$E$20+'Service Lines (2)'!K11</f>
        <v>0</v>
      </c>
      <c r="N11" s="77"/>
      <c r="O11" s="77"/>
      <c r="P11" s="77"/>
      <c r="Q11" s="157">
        <v>0</v>
      </c>
      <c r="R11" s="160">
        <f t="shared" ca="1" si="6"/>
        <v>0</v>
      </c>
      <c r="S11" s="160">
        <f t="shared" ca="1" si="7"/>
        <v>0</v>
      </c>
      <c r="T11" s="160">
        <f t="shared" ca="1" si="8"/>
        <v>0</v>
      </c>
      <c r="U11" s="160">
        <f t="shared" ca="1" si="9"/>
        <v>0</v>
      </c>
      <c r="V11" s="157">
        <f t="shared" ca="1" si="0"/>
        <v>0</v>
      </c>
      <c r="W11" s="157">
        <f t="shared" ca="1" si="1"/>
        <v>0</v>
      </c>
      <c r="Y11" s="197" t="e">
        <f t="shared" ca="1" si="10"/>
        <v>#DIV/0!</v>
      </c>
      <c r="Z11" s="200">
        <f>+'Salary Allocation (4)'!N13</f>
        <v>0</v>
      </c>
    </row>
    <row r="12" spans="1:26" ht="15.95" customHeight="1">
      <c r="A12" s="57">
        <v>7</v>
      </c>
      <c r="B12" s="76"/>
      <c r="C12" s="78"/>
      <c r="D12" s="186">
        <v>1</v>
      </c>
      <c r="E12" s="157">
        <f>SUMIF('Equipment (3)'!A$6:A$42,'Service Lines (2)'!A12,'Equipment (3)'!L$6:L$42)</f>
        <v>0</v>
      </c>
      <c r="F12" s="157">
        <f ca="1">SUMIF('Salary &amp; Fringe (5)'!A$13:A47,'Service Lines (2)'!A12,'Salary &amp; Fringe (5)'!M$13:M$42)</f>
        <v>0</v>
      </c>
      <c r="G12" s="157">
        <f>SUMIF('Other Expenses (6)'!A$6:A$42,'Service Lines (2)'!A12,'Other Expenses (6)'!K$6:K$42)</f>
        <v>0</v>
      </c>
      <c r="H12" s="157">
        <f t="shared" ca="1" si="2"/>
        <v>0</v>
      </c>
      <c r="I12" s="157">
        <f ca="1">+H12*'Adm Info (1)'!$E$18</f>
        <v>0</v>
      </c>
      <c r="J12" s="157">
        <f t="shared" ca="1" si="3"/>
        <v>0</v>
      </c>
      <c r="K12" s="179">
        <f t="shared" ca="1" si="4"/>
        <v>0</v>
      </c>
      <c r="L12" s="179">
        <f ca="1">+K12*'Adm Info (1)'!$E$19+K12</f>
        <v>0</v>
      </c>
      <c r="M12" s="179">
        <f ca="1">+K12*'Adm Info (1)'!$E$20+'Service Lines (2)'!K12</f>
        <v>0</v>
      </c>
      <c r="N12" s="78"/>
      <c r="O12" s="78"/>
      <c r="P12" s="78"/>
      <c r="Q12" s="157">
        <f t="shared" si="5"/>
        <v>0</v>
      </c>
      <c r="R12" s="160">
        <f t="shared" ca="1" si="6"/>
        <v>0</v>
      </c>
      <c r="S12" s="160">
        <f t="shared" ca="1" si="7"/>
        <v>0</v>
      </c>
      <c r="T12" s="160">
        <f t="shared" ca="1" si="8"/>
        <v>0</v>
      </c>
      <c r="U12" s="160">
        <f t="shared" ca="1" si="9"/>
        <v>0</v>
      </c>
      <c r="V12" s="157">
        <f t="shared" ca="1" si="0"/>
        <v>0</v>
      </c>
      <c r="W12" s="157">
        <f t="shared" ca="1" si="1"/>
        <v>0</v>
      </c>
      <c r="Y12" s="197" t="e">
        <f t="shared" ca="1" si="10"/>
        <v>#DIV/0!</v>
      </c>
      <c r="Z12" s="200">
        <f>+'Salary Allocation (4)'!N14</f>
        <v>0</v>
      </c>
    </row>
    <row r="13" spans="1:26" ht="15.95" customHeight="1">
      <c r="A13" s="57">
        <v>8</v>
      </c>
      <c r="B13" s="76"/>
      <c r="C13" s="78"/>
      <c r="D13" s="186">
        <v>1</v>
      </c>
      <c r="E13" s="157">
        <f>SUMIF('Equipment (3)'!A$6:A$42,'Service Lines (2)'!A13,'Equipment (3)'!L$6:L$42)</f>
        <v>0</v>
      </c>
      <c r="F13" s="157">
        <f ca="1">SUMIF('Salary &amp; Fringe (5)'!A$13:A48,'Service Lines (2)'!A13,'Salary &amp; Fringe (5)'!M$13:M$42)</f>
        <v>0</v>
      </c>
      <c r="G13" s="157">
        <f>SUMIF('Other Expenses (6)'!A$6:A$42,'Service Lines (2)'!A13,'Other Expenses (6)'!K$6:K$42)</f>
        <v>0</v>
      </c>
      <c r="H13" s="157">
        <f t="shared" ca="1" si="2"/>
        <v>0</v>
      </c>
      <c r="I13" s="157">
        <f ca="1">+H13*'Adm Info (1)'!$E$18</f>
        <v>0</v>
      </c>
      <c r="J13" s="157">
        <f t="shared" ca="1" si="3"/>
        <v>0</v>
      </c>
      <c r="K13" s="179">
        <f t="shared" ca="1" si="4"/>
        <v>0</v>
      </c>
      <c r="L13" s="179">
        <f ca="1">+K13*'Adm Info (1)'!$E$19+K13</f>
        <v>0</v>
      </c>
      <c r="M13" s="179">
        <f ca="1">+K13*'Adm Info (1)'!$E$20+'Service Lines (2)'!K13</f>
        <v>0</v>
      </c>
      <c r="N13" s="78"/>
      <c r="O13" s="78"/>
      <c r="P13" s="78"/>
      <c r="Q13" s="157">
        <f t="shared" si="5"/>
        <v>0</v>
      </c>
      <c r="R13" s="160">
        <f t="shared" ca="1" si="6"/>
        <v>0</v>
      </c>
      <c r="S13" s="160">
        <f t="shared" ca="1" si="7"/>
        <v>0</v>
      </c>
      <c r="T13" s="160">
        <f t="shared" ca="1" si="8"/>
        <v>0</v>
      </c>
      <c r="U13" s="160">
        <f t="shared" ca="1" si="9"/>
        <v>0</v>
      </c>
      <c r="V13" s="157">
        <f t="shared" ca="1" si="0"/>
        <v>0</v>
      </c>
      <c r="W13" s="157">
        <f t="shared" ca="1" si="1"/>
        <v>0</v>
      </c>
      <c r="Y13" s="197" t="e">
        <f t="shared" ca="1" si="10"/>
        <v>#DIV/0!</v>
      </c>
      <c r="Z13" s="200">
        <f>+'Salary Allocation (4)'!N15</f>
        <v>0</v>
      </c>
    </row>
    <row r="14" spans="1:26" ht="15.95" customHeight="1">
      <c r="A14" s="57">
        <v>9</v>
      </c>
      <c r="B14" s="76"/>
      <c r="C14" s="78"/>
      <c r="D14" s="186">
        <v>1</v>
      </c>
      <c r="E14" s="157">
        <f>SUMIF('Equipment (3)'!A$6:A$42,'Service Lines (2)'!A14,'Equipment (3)'!L$6:L$42)</f>
        <v>0</v>
      </c>
      <c r="F14" s="157">
        <f ca="1">SUMIF('Salary &amp; Fringe (5)'!A$13:A49,'Service Lines (2)'!A14,'Salary &amp; Fringe (5)'!M$13:M$42)</f>
        <v>0</v>
      </c>
      <c r="G14" s="157">
        <f>SUMIF('Other Expenses (6)'!A$6:A$42,'Service Lines (2)'!A14,'Other Expenses (6)'!K$6:K$42)</f>
        <v>0</v>
      </c>
      <c r="H14" s="157">
        <f t="shared" ca="1" si="2"/>
        <v>0</v>
      </c>
      <c r="I14" s="157">
        <f ca="1">+H14*'Adm Info (1)'!$E$18</f>
        <v>0</v>
      </c>
      <c r="J14" s="157">
        <f t="shared" ca="1" si="3"/>
        <v>0</v>
      </c>
      <c r="K14" s="179">
        <f t="shared" ca="1" si="4"/>
        <v>0</v>
      </c>
      <c r="L14" s="179">
        <f ca="1">+K14*'Adm Info (1)'!$E$19+K14</f>
        <v>0</v>
      </c>
      <c r="M14" s="179">
        <f ca="1">+K14*'Adm Info (1)'!$E$20+'Service Lines (2)'!K14</f>
        <v>0</v>
      </c>
      <c r="N14" s="78"/>
      <c r="O14" s="78"/>
      <c r="P14" s="78"/>
      <c r="Q14" s="157">
        <f t="shared" si="5"/>
        <v>0</v>
      </c>
      <c r="R14" s="160">
        <f t="shared" ca="1" si="6"/>
        <v>0</v>
      </c>
      <c r="S14" s="160">
        <f t="shared" ca="1" si="7"/>
        <v>0</v>
      </c>
      <c r="T14" s="160">
        <f t="shared" ca="1" si="8"/>
        <v>0</v>
      </c>
      <c r="U14" s="160">
        <f t="shared" ca="1" si="9"/>
        <v>0</v>
      </c>
      <c r="V14" s="157">
        <f t="shared" ca="1" si="0"/>
        <v>0</v>
      </c>
      <c r="W14" s="157">
        <f t="shared" ca="1" si="1"/>
        <v>0</v>
      </c>
      <c r="Y14" s="197" t="e">
        <f t="shared" ca="1" si="10"/>
        <v>#DIV/0!</v>
      </c>
      <c r="Z14" s="200">
        <f>+'Salary Allocation (4)'!N16</f>
        <v>0</v>
      </c>
    </row>
    <row r="15" spans="1:26" ht="15.95" customHeight="1">
      <c r="A15" s="57">
        <v>10</v>
      </c>
      <c r="B15" s="76"/>
      <c r="C15" s="78"/>
      <c r="D15" s="186">
        <v>1</v>
      </c>
      <c r="E15" s="157">
        <f>SUMIF('Equipment (3)'!A$6:A$42,'Service Lines (2)'!A15,'Equipment (3)'!L$6:L$42)</f>
        <v>0</v>
      </c>
      <c r="F15" s="157">
        <f ca="1">SUMIF('Salary &amp; Fringe (5)'!A$13:A50,'Service Lines (2)'!A15,'Salary &amp; Fringe (5)'!M$13:M$42)</f>
        <v>0</v>
      </c>
      <c r="G15" s="157">
        <f>SUMIF('Other Expenses (6)'!A$6:A$42,'Service Lines (2)'!A15,'Other Expenses (6)'!K$6:K$42)</f>
        <v>0</v>
      </c>
      <c r="H15" s="157">
        <f t="shared" ca="1" si="2"/>
        <v>0</v>
      </c>
      <c r="I15" s="157">
        <f ca="1">+H15*'Adm Info (1)'!$E$18</f>
        <v>0</v>
      </c>
      <c r="J15" s="157">
        <f t="shared" ca="1" si="3"/>
        <v>0</v>
      </c>
      <c r="K15" s="179">
        <f t="shared" ca="1" si="4"/>
        <v>0</v>
      </c>
      <c r="L15" s="179">
        <f ca="1">+K15*'Adm Info (1)'!$E$19+K15</f>
        <v>0</v>
      </c>
      <c r="M15" s="179">
        <f ca="1">+K15*'Adm Info (1)'!$E$20+'Service Lines (2)'!K15</f>
        <v>0</v>
      </c>
      <c r="N15" s="78"/>
      <c r="O15" s="78"/>
      <c r="P15" s="78"/>
      <c r="Q15" s="157">
        <f t="shared" si="5"/>
        <v>0</v>
      </c>
      <c r="R15" s="160">
        <f t="shared" ca="1" si="6"/>
        <v>0</v>
      </c>
      <c r="S15" s="160">
        <f t="shared" ca="1" si="7"/>
        <v>0</v>
      </c>
      <c r="T15" s="160">
        <f t="shared" ca="1" si="8"/>
        <v>0</v>
      </c>
      <c r="U15" s="160">
        <f t="shared" ca="1" si="9"/>
        <v>0</v>
      </c>
      <c r="V15" s="157">
        <f t="shared" ca="1" si="0"/>
        <v>0</v>
      </c>
      <c r="W15" s="157">
        <f t="shared" ca="1" si="1"/>
        <v>0</v>
      </c>
      <c r="Y15" s="197" t="e">
        <f t="shared" ca="1" si="10"/>
        <v>#DIV/0!</v>
      </c>
      <c r="Z15" s="200">
        <f>+'Salary Allocation (4)'!N17</f>
        <v>0</v>
      </c>
    </row>
    <row r="16" spans="1:26" ht="15.95" customHeight="1">
      <c r="A16" s="57">
        <v>11</v>
      </c>
      <c r="B16" s="76"/>
      <c r="C16" s="78"/>
      <c r="D16" s="186">
        <v>1</v>
      </c>
      <c r="E16" s="157">
        <f>SUMIF('Equipment (3)'!A$6:A$42,'Service Lines (2)'!A16,'Equipment (3)'!L$6:L$42)</f>
        <v>0</v>
      </c>
      <c r="F16" s="157">
        <f ca="1">SUMIF('Salary &amp; Fringe (5)'!A$13:A51,'Service Lines (2)'!A16,'Salary &amp; Fringe (5)'!M$13:M$42)</f>
        <v>0</v>
      </c>
      <c r="G16" s="157">
        <f>SUMIF('Other Expenses (6)'!A$6:A$42,'Service Lines (2)'!A16,'Other Expenses (6)'!K$6:K$42)</f>
        <v>0</v>
      </c>
      <c r="H16" s="157">
        <f t="shared" ca="1" si="2"/>
        <v>0</v>
      </c>
      <c r="I16" s="157">
        <f ca="1">+H16*'Adm Info (1)'!$E$18</f>
        <v>0</v>
      </c>
      <c r="J16" s="157">
        <f t="shared" ca="1" si="3"/>
        <v>0</v>
      </c>
      <c r="K16" s="179">
        <f t="shared" ca="1" si="4"/>
        <v>0</v>
      </c>
      <c r="L16" s="179">
        <f ca="1">+K16*'Adm Info (1)'!$E$19+K16</f>
        <v>0</v>
      </c>
      <c r="M16" s="179">
        <f ca="1">+K16*'Adm Info (1)'!$E$20+'Service Lines (2)'!K16</f>
        <v>0</v>
      </c>
      <c r="N16" s="78"/>
      <c r="O16" s="78"/>
      <c r="P16" s="78"/>
      <c r="Q16" s="157">
        <f t="shared" si="5"/>
        <v>0</v>
      </c>
      <c r="R16" s="160">
        <f t="shared" ca="1" si="6"/>
        <v>0</v>
      </c>
      <c r="S16" s="160">
        <f t="shared" ca="1" si="7"/>
        <v>0</v>
      </c>
      <c r="T16" s="160">
        <f t="shared" ca="1" si="8"/>
        <v>0</v>
      </c>
      <c r="U16" s="160">
        <f t="shared" ca="1" si="9"/>
        <v>0</v>
      </c>
      <c r="V16" s="157">
        <f t="shared" ca="1" si="0"/>
        <v>0</v>
      </c>
      <c r="W16" s="157">
        <f t="shared" ca="1" si="1"/>
        <v>0</v>
      </c>
      <c r="Y16" s="197" t="e">
        <f t="shared" ca="1" si="10"/>
        <v>#DIV/0!</v>
      </c>
      <c r="Z16" s="200">
        <f>+'Salary Allocation (4)'!N18</f>
        <v>0</v>
      </c>
    </row>
    <row r="17" spans="1:32" ht="15.95" customHeight="1">
      <c r="A17" s="57">
        <v>12</v>
      </c>
      <c r="B17" s="76"/>
      <c r="C17" s="78"/>
      <c r="D17" s="186">
        <v>1</v>
      </c>
      <c r="E17" s="157">
        <f>SUMIF('Equipment (3)'!A$6:A$42,'Service Lines (2)'!A17,'Equipment (3)'!L$6:L$42)</f>
        <v>0</v>
      </c>
      <c r="F17" s="157">
        <f ca="1">SUMIF('Salary &amp; Fringe (5)'!A$13:A52,'Service Lines (2)'!A17,'Salary &amp; Fringe (5)'!M$13:M$42)</f>
        <v>0</v>
      </c>
      <c r="G17" s="157">
        <f>SUMIF('Other Expenses (6)'!A$6:A$42,'Service Lines (2)'!A17,'Other Expenses (6)'!K$6:K$42)</f>
        <v>0</v>
      </c>
      <c r="H17" s="157">
        <f t="shared" ca="1" si="2"/>
        <v>0</v>
      </c>
      <c r="I17" s="157">
        <f ca="1">+H17*'Adm Info (1)'!$E$18</f>
        <v>0</v>
      </c>
      <c r="J17" s="157">
        <f t="shared" ca="1" si="3"/>
        <v>0</v>
      </c>
      <c r="K17" s="179">
        <f t="shared" ca="1" si="4"/>
        <v>0</v>
      </c>
      <c r="L17" s="179">
        <f ca="1">+K17*'Adm Info (1)'!$E$19+K17</f>
        <v>0</v>
      </c>
      <c r="M17" s="179">
        <f ca="1">+K17*'Adm Info (1)'!$E$20+'Service Lines (2)'!K17</f>
        <v>0</v>
      </c>
      <c r="N17" s="78"/>
      <c r="O17" s="78"/>
      <c r="P17" s="78"/>
      <c r="Q17" s="157">
        <f t="shared" si="5"/>
        <v>0</v>
      </c>
      <c r="R17" s="160">
        <f t="shared" ca="1" si="6"/>
        <v>0</v>
      </c>
      <c r="S17" s="160">
        <f t="shared" ca="1" si="7"/>
        <v>0</v>
      </c>
      <c r="T17" s="160">
        <f t="shared" ca="1" si="8"/>
        <v>0</v>
      </c>
      <c r="U17" s="160">
        <f t="shared" ca="1" si="9"/>
        <v>0</v>
      </c>
      <c r="V17" s="157">
        <f t="shared" ca="1" si="0"/>
        <v>0</v>
      </c>
      <c r="W17" s="157">
        <f t="shared" ca="1" si="1"/>
        <v>0</v>
      </c>
      <c r="Y17" s="197" t="e">
        <f t="shared" ca="1" si="10"/>
        <v>#DIV/0!</v>
      </c>
      <c r="Z17" s="200">
        <f>+'Salary Allocation (4)'!N19</f>
        <v>0</v>
      </c>
    </row>
    <row r="18" spans="1:32" ht="15.95" customHeight="1">
      <c r="A18" s="57">
        <v>13</v>
      </c>
      <c r="B18" s="76"/>
      <c r="C18" s="78"/>
      <c r="D18" s="186">
        <v>1</v>
      </c>
      <c r="E18" s="157">
        <f>SUMIF('Equipment (3)'!A$6:A$42,'Service Lines (2)'!A18,'Equipment (3)'!L$6:L$42)</f>
        <v>0</v>
      </c>
      <c r="F18" s="157">
        <f ca="1">SUMIF('Salary &amp; Fringe (5)'!A$13:A53,'Service Lines (2)'!A18,'Salary &amp; Fringe (5)'!M$13:M$42)</f>
        <v>0</v>
      </c>
      <c r="G18" s="157">
        <f>SUMIF('Other Expenses (6)'!A$6:A$42,'Service Lines (2)'!A18,'Other Expenses (6)'!K$6:K$42)</f>
        <v>0</v>
      </c>
      <c r="H18" s="157">
        <f t="shared" ca="1" si="2"/>
        <v>0</v>
      </c>
      <c r="I18" s="157">
        <f ca="1">+H18*'Adm Info (1)'!$E$18</f>
        <v>0</v>
      </c>
      <c r="J18" s="157">
        <f t="shared" ca="1" si="3"/>
        <v>0</v>
      </c>
      <c r="K18" s="179">
        <f t="shared" ca="1" si="4"/>
        <v>0</v>
      </c>
      <c r="L18" s="179">
        <f ca="1">+K18*'Adm Info (1)'!$E$19+K18</f>
        <v>0</v>
      </c>
      <c r="M18" s="179">
        <f ca="1">+K18*'Adm Info (1)'!$E$20+'Service Lines (2)'!K18</f>
        <v>0</v>
      </c>
      <c r="N18" s="78"/>
      <c r="O18" s="78"/>
      <c r="P18" s="78"/>
      <c r="Q18" s="157">
        <f t="shared" si="5"/>
        <v>0</v>
      </c>
      <c r="R18" s="160">
        <f t="shared" ca="1" si="6"/>
        <v>0</v>
      </c>
      <c r="S18" s="160">
        <f t="shared" ca="1" si="7"/>
        <v>0</v>
      </c>
      <c r="T18" s="160">
        <f t="shared" ca="1" si="8"/>
        <v>0</v>
      </c>
      <c r="U18" s="160">
        <f t="shared" ca="1" si="9"/>
        <v>0</v>
      </c>
      <c r="V18" s="157">
        <f t="shared" ca="1" si="0"/>
        <v>0</v>
      </c>
      <c r="W18" s="157">
        <f t="shared" ca="1" si="1"/>
        <v>0</v>
      </c>
      <c r="Y18" s="197" t="e">
        <f t="shared" ca="1" si="10"/>
        <v>#DIV/0!</v>
      </c>
      <c r="Z18" s="200">
        <f>+'Salary Allocation (4)'!N20</f>
        <v>0</v>
      </c>
    </row>
    <row r="19" spans="1:32" ht="15.95" customHeight="1">
      <c r="A19" s="57">
        <v>14</v>
      </c>
      <c r="B19" s="76"/>
      <c r="C19" s="78"/>
      <c r="D19" s="186">
        <v>1</v>
      </c>
      <c r="E19" s="157">
        <f>SUMIF('Equipment (3)'!A$6:A$42,'Service Lines (2)'!A19,'Equipment (3)'!L$6:L$42)</f>
        <v>0</v>
      </c>
      <c r="F19" s="157">
        <f ca="1">SUMIF('Salary &amp; Fringe (5)'!A$13:A54,'Service Lines (2)'!A19,'Salary &amp; Fringe (5)'!M$13:M$42)</f>
        <v>0</v>
      </c>
      <c r="G19" s="157">
        <f>SUMIF('Other Expenses (6)'!A$6:A$42,'Service Lines (2)'!A19,'Other Expenses (6)'!K$6:K$42)</f>
        <v>0</v>
      </c>
      <c r="H19" s="157">
        <f t="shared" ca="1" si="2"/>
        <v>0</v>
      </c>
      <c r="I19" s="157">
        <f ca="1">+H19*'Adm Info (1)'!$E$18</f>
        <v>0</v>
      </c>
      <c r="J19" s="157">
        <f t="shared" ca="1" si="3"/>
        <v>0</v>
      </c>
      <c r="K19" s="179">
        <f t="shared" ca="1" si="4"/>
        <v>0</v>
      </c>
      <c r="L19" s="179">
        <f ca="1">+K19*'Adm Info (1)'!$E$19+K19</f>
        <v>0</v>
      </c>
      <c r="M19" s="179">
        <f ca="1">+K19*'Adm Info (1)'!$E$20+'Service Lines (2)'!K19</f>
        <v>0</v>
      </c>
      <c r="N19" s="78"/>
      <c r="O19" s="78"/>
      <c r="P19" s="78"/>
      <c r="Q19" s="157">
        <f t="shared" si="5"/>
        <v>0</v>
      </c>
      <c r="R19" s="160">
        <f t="shared" ca="1" si="6"/>
        <v>0</v>
      </c>
      <c r="S19" s="160">
        <f t="shared" ca="1" si="7"/>
        <v>0</v>
      </c>
      <c r="T19" s="160">
        <f t="shared" ca="1" si="8"/>
        <v>0</v>
      </c>
      <c r="U19" s="160">
        <f t="shared" ca="1" si="9"/>
        <v>0</v>
      </c>
      <c r="V19" s="157">
        <f t="shared" ca="1" si="0"/>
        <v>0</v>
      </c>
      <c r="W19" s="157">
        <f t="shared" ca="1" si="1"/>
        <v>0</v>
      </c>
      <c r="Y19" s="197" t="e">
        <f t="shared" ca="1" si="10"/>
        <v>#DIV/0!</v>
      </c>
      <c r="Z19" s="200">
        <f>+'Salary Allocation (4)'!N21</f>
        <v>0</v>
      </c>
    </row>
    <row r="20" spans="1:32" ht="15.95" customHeight="1">
      <c r="A20" s="57">
        <v>15</v>
      </c>
      <c r="B20" s="76"/>
      <c r="C20" s="78"/>
      <c r="D20" s="186">
        <v>1</v>
      </c>
      <c r="E20" s="157">
        <f>SUMIF('Equipment (3)'!A$6:A$42,'Service Lines (2)'!A20,'Equipment (3)'!L$6:L$42)</f>
        <v>0</v>
      </c>
      <c r="F20" s="157">
        <f ca="1">SUMIF('Salary &amp; Fringe (5)'!A$13:A55,'Service Lines (2)'!A20,'Salary &amp; Fringe (5)'!M$13:M$42)</f>
        <v>0</v>
      </c>
      <c r="G20" s="157">
        <f>SUMIF('Other Expenses (6)'!A$6:A$42,'Service Lines (2)'!A20,'Other Expenses (6)'!K$6:K$42)</f>
        <v>0</v>
      </c>
      <c r="H20" s="157">
        <f t="shared" ca="1" si="2"/>
        <v>0</v>
      </c>
      <c r="I20" s="157">
        <f ca="1">+H20*'Adm Info (1)'!$E$18</f>
        <v>0</v>
      </c>
      <c r="J20" s="157">
        <f t="shared" ca="1" si="3"/>
        <v>0</v>
      </c>
      <c r="K20" s="179">
        <f t="shared" ca="1" si="4"/>
        <v>0</v>
      </c>
      <c r="L20" s="179">
        <f ca="1">+K20*'Adm Info (1)'!$E$19+K20</f>
        <v>0</v>
      </c>
      <c r="M20" s="179">
        <f ca="1">+K20*'Adm Info (1)'!$E$20+'Service Lines (2)'!K20</f>
        <v>0</v>
      </c>
      <c r="N20" s="78"/>
      <c r="O20" s="78"/>
      <c r="P20" s="78"/>
      <c r="Q20" s="157">
        <f t="shared" si="5"/>
        <v>0</v>
      </c>
      <c r="R20" s="160">
        <f t="shared" ca="1" si="6"/>
        <v>0</v>
      </c>
      <c r="S20" s="160">
        <f t="shared" ca="1" si="7"/>
        <v>0</v>
      </c>
      <c r="T20" s="160">
        <f t="shared" ca="1" si="8"/>
        <v>0</v>
      </c>
      <c r="U20" s="160">
        <f t="shared" ca="1" si="9"/>
        <v>0</v>
      </c>
      <c r="V20" s="157">
        <f t="shared" ca="1" si="0"/>
        <v>0</v>
      </c>
      <c r="W20" s="157">
        <f t="shared" ca="1" si="1"/>
        <v>0</v>
      </c>
      <c r="Y20" s="197" t="e">
        <f t="shared" ca="1" si="10"/>
        <v>#DIV/0!</v>
      </c>
      <c r="Z20" s="200">
        <f>+'Salary Allocation (4)'!N22</f>
        <v>0</v>
      </c>
    </row>
    <row r="21" spans="1:32" ht="15.95" customHeight="1">
      <c r="A21" s="57">
        <v>16</v>
      </c>
      <c r="B21" s="76"/>
      <c r="C21" s="78"/>
      <c r="D21" s="186">
        <v>1</v>
      </c>
      <c r="E21" s="157">
        <f>SUMIF('Equipment (3)'!A$6:A$42,'Service Lines (2)'!A21,'Equipment (3)'!L$6:L$42)</f>
        <v>0</v>
      </c>
      <c r="F21" s="157">
        <f ca="1">SUMIF('Salary &amp; Fringe (5)'!A$13:A56,'Service Lines (2)'!A21,'Salary &amp; Fringe (5)'!M$13:M$42)</f>
        <v>0</v>
      </c>
      <c r="G21" s="157">
        <f>SUMIF('Other Expenses (6)'!A$6:A$42,'Service Lines (2)'!A21,'Other Expenses (6)'!K$6:K$42)</f>
        <v>0</v>
      </c>
      <c r="H21" s="157">
        <f t="shared" ca="1" si="2"/>
        <v>0</v>
      </c>
      <c r="I21" s="157">
        <f ca="1">+H21*'Adm Info (1)'!$E$18</f>
        <v>0</v>
      </c>
      <c r="J21" s="157">
        <f t="shared" ca="1" si="3"/>
        <v>0</v>
      </c>
      <c r="K21" s="179">
        <f t="shared" ca="1" si="4"/>
        <v>0</v>
      </c>
      <c r="L21" s="179">
        <f ca="1">+K21*'Adm Info (1)'!$E$19+K21</f>
        <v>0</v>
      </c>
      <c r="M21" s="179">
        <f ca="1">+K21*'Adm Info (1)'!$E$20+'Service Lines (2)'!K21</f>
        <v>0</v>
      </c>
      <c r="N21" s="78"/>
      <c r="O21" s="78"/>
      <c r="P21" s="78"/>
      <c r="Q21" s="157">
        <f t="shared" si="5"/>
        <v>0</v>
      </c>
      <c r="R21" s="160">
        <f t="shared" ca="1" si="6"/>
        <v>0</v>
      </c>
      <c r="S21" s="160">
        <f t="shared" ca="1" si="7"/>
        <v>0</v>
      </c>
      <c r="T21" s="160">
        <f t="shared" ca="1" si="8"/>
        <v>0</v>
      </c>
      <c r="U21" s="160">
        <f t="shared" ca="1" si="9"/>
        <v>0</v>
      </c>
      <c r="V21" s="157">
        <f t="shared" ca="1" si="0"/>
        <v>0</v>
      </c>
      <c r="W21" s="157">
        <f t="shared" ca="1" si="1"/>
        <v>0</v>
      </c>
      <c r="Y21" s="197" t="e">
        <f t="shared" ca="1" si="10"/>
        <v>#DIV/0!</v>
      </c>
      <c r="Z21" s="200">
        <f>+'Salary Allocation (4)'!N23</f>
        <v>0</v>
      </c>
    </row>
    <row r="22" spans="1:32" ht="15.95" customHeight="1">
      <c r="A22" s="57">
        <v>17</v>
      </c>
      <c r="B22" s="76"/>
      <c r="C22" s="78"/>
      <c r="D22" s="186">
        <v>1</v>
      </c>
      <c r="E22" s="157">
        <f>SUMIF('Equipment (3)'!A$6:A$42,'Service Lines (2)'!A22,'Equipment (3)'!L$6:L$42)</f>
        <v>0</v>
      </c>
      <c r="F22" s="157">
        <f ca="1">SUMIF('Salary &amp; Fringe (5)'!A$13:A57,'Service Lines (2)'!A22,'Salary &amp; Fringe (5)'!M$13:M$42)</f>
        <v>0</v>
      </c>
      <c r="G22" s="157">
        <f>SUMIF('Other Expenses (6)'!A$6:A$42,'Service Lines (2)'!A22,'Other Expenses (6)'!K$6:K$42)</f>
        <v>0</v>
      </c>
      <c r="H22" s="157">
        <f t="shared" ca="1" si="2"/>
        <v>0</v>
      </c>
      <c r="I22" s="157">
        <f ca="1">+H22*'Adm Info (1)'!$E$18</f>
        <v>0</v>
      </c>
      <c r="J22" s="157">
        <f t="shared" ca="1" si="3"/>
        <v>0</v>
      </c>
      <c r="K22" s="179">
        <f t="shared" ca="1" si="4"/>
        <v>0</v>
      </c>
      <c r="L22" s="179">
        <f ca="1">+K22*'Adm Info (1)'!$E$19+K22</f>
        <v>0</v>
      </c>
      <c r="M22" s="179">
        <f ca="1">+K22*'Adm Info (1)'!$E$20+'Service Lines (2)'!K22</f>
        <v>0</v>
      </c>
      <c r="N22" s="78"/>
      <c r="O22" s="78"/>
      <c r="P22" s="78"/>
      <c r="Q22" s="157">
        <f t="shared" si="5"/>
        <v>0</v>
      </c>
      <c r="R22" s="160">
        <f t="shared" ca="1" si="6"/>
        <v>0</v>
      </c>
      <c r="S22" s="160">
        <f t="shared" ca="1" si="7"/>
        <v>0</v>
      </c>
      <c r="T22" s="160">
        <f t="shared" ca="1" si="8"/>
        <v>0</v>
      </c>
      <c r="U22" s="160">
        <f t="shared" ca="1" si="9"/>
        <v>0</v>
      </c>
      <c r="V22" s="157">
        <f t="shared" ca="1" si="0"/>
        <v>0</v>
      </c>
      <c r="W22" s="157">
        <f t="shared" ca="1" si="1"/>
        <v>0</v>
      </c>
      <c r="Y22" s="197" t="e">
        <f t="shared" ca="1" si="10"/>
        <v>#DIV/0!</v>
      </c>
      <c r="Z22" s="200">
        <f>+'Salary Allocation (4)'!N24</f>
        <v>0</v>
      </c>
    </row>
    <row r="23" spans="1:32" ht="15.95" customHeight="1">
      <c r="A23" s="57">
        <v>18</v>
      </c>
      <c r="B23" s="76"/>
      <c r="C23" s="78"/>
      <c r="D23" s="186">
        <v>1</v>
      </c>
      <c r="E23" s="157">
        <f>SUMIF('Equipment (3)'!A$6:A$42,'Service Lines (2)'!A23,'Equipment (3)'!L$6:L$42)</f>
        <v>0</v>
      </c>
      <c r="F23" s="157">
        <f ca="1">SUMIF('Salary &amp; Fringe (5)'!A$13:A58,'Service Lines (2)'!A23,'Salary &amp; Fringe (5)'!M$13:M$42)</f>
        <v>0</v>
      </c>
      <c r="G23" s="157">
        <f>SUMIF('Other Expenses (6)'!A$6:A$42,'Service Lines (2)'!A23,'Other Expenses (6)'!K$6:K$42)</f>
        <v>0</v>
      </c>
      <c r="H23" s="157">
        <f t="shared" ca="1" si="2"/>
        <v>0</v>
      </c>
      <c r="I23" s="157">
        <f ca="1">+H23*'Adm Info (1)'!$E$18</f>
        <v>0</v>
      </c>
      <c r="J23" s="157">
        <f t="shared" ca="1" si="3"/>
        <v>0</v>
      </c>
      <c r="K23" s="179">
        <f t="shared" ca="1" si="4"/>
        <v>0</v>
      </c>
      <c r="L23" s="179">
        <f ca="1">+K23*'Adm Info (1)'!$E$19+K23</f>
        <v>0</v>
      </c>
      <c r="M23" s="179">
        <f ca="1">+K23*'Adm Info (1)'!$E$20+'Service Lines (2)'!K23</f>
        <v>0</v>
      </c>
      <c r="N23" s="78"/>
      <c r="O23" s="78"/>
      <c r="P23" s="78"/>
      <c r="Q23" s="157">
        <f t="shared" si="5"/>
        <v>0</v>
      </c>
      <c r="R23" s="160">
        <f t="shared" ca="1" si="6"/>
        <v>0</v>
      </c>
      <c r="S23" s="160">
        <f t="shared" ca="1" si="7"/>
        <v>0</v>
      </c>
      <c r="T23" s="160">
        <f t="shared" ca="1" si="8"/>
        <v>0</v>
      </c>
      <c r="U23" s="160">
        <f t="shared" ca="1" si="9"/>
        <v>0</v>
      </c>
      <c r="V23" s="157">
        <f t="shared" ca="1" si="0"/>
        <v>0</v>
      </c>
      <c r="W23" s="157">
        <f t="shared" ca="1" si="1"/>
        <v>0</v>
      </c>
      <c r="Y23" s="197" t="e">
        <f t="shared" ca="1" si="10"/>
        <v>#DIV/0!</v>
      </c>
      <c r="Z23" s="200">
        <f>+'Salary Allocation (4)'!N25</f>
        <v>0</v>
      </c>
    </row>
    <row r="24" spans="1:32" ht="15.95" customHeight="1">
      <c r="A24" s="57">
        <v>19</v>
      </c>
      <c r="B24" s="76"/>
      <c r="C24" s="78"/>
      <c r="D24" s="186">
        <v>1</v>
      </c>
      <c r="E24" s="157">
        <f>SUMIF('Equipment (3)'!A$6:A$42,'Service Lines (2)'!A24,'Equipment (3)'!L$6:L$42)</f>
        <v>0</v>
      </c>
      <c r="F24" s="157">
        <f ca="1">SUMIF('Salary &amp; Fringe (5)'!A$13:A59,'Service Lines (2)'!A24,'Salary &amp; Fringe (5)'!M$13:M$42)</f>
        <v>0</v>
      </c>
      <c r="G24" s="157">
        <f>SUMIF('Other Expenses (6)'!A$6:A$42,'Service Lines (2)'!A24,'Other Expenses (6)'!K$6:K$42)</f>
        <v>0</v>
      </c>
      <c r="H24" s="157">
        <f t="shared" ca="1" si="2"/>
        <v>0</v>
      </c>
      <c r="I24" s="157">
        <f ca="1">+H24*'Adm Info (1)'!$E$18</f>
        <v>0</v>
      </c>
      <c r="J24" s="157">
        <f t="shared" ca="1" si="3"/>
        <v>0</v>
      </c>
      <c r="K24" s="179">
        <f t="shared" ca="1" si="4"/>
        <v>0</v>
      </c>
      <c r="L24" s="179">
        <f ca="1">+K24*'Adm Info (1)'!$E$19+K24</f>
        <v>0</v>
      </c>
      <c r="M24" s="179">
        <f ca="1">+K24*'Adm Info (1)'!$E$20+'Service Lines (2)'!K24</f>
        <v>0</v>
      </c>
      <c r="N24" s="78"/>
      <c r="O24" s="78"/>
      <c r="P24" s="78"/>
      <c r="Q24" s="157">
        <f t="shared" si="5"/>
        <v>0</v>
      </c>
      <c r="R24" s="160">
        <f t="shared" ca="1" si="6"/>
        <v>0</v>
      </c>
      <c r="S24" s="160">
        <f t="shared" ca="1" si="7"/>
        <v>0</v>
      </c>
      <c r="T24" s="160">
        <f t="shared" ca="1" si="8"/>
        <v>0</v>
      </c>
      <c r="U24" s="160">
        <f t="shared" ca="1" si="9"/>
        <v>0</v>
      </c>
      <c r="V24" s="157">
        <f t="shared" ca="1" si="0"/>
        <v>0</v>
      </c>
      <c r="W24" s="157">
        <f t="shared" ca="1" si="1"/>
        <v>0</v>
      </c>
      <c r="Y24" s="197" t="e">
        <f t="shared" ca="1" si="10"/>
        <v>#DIV/0!</v>
      </c>
      <c r="Z24" s="200">
        <f>+'Salary Allocation (4)'!N26</f>
        <v>0</v>
      </c>
    </row>
    <row r="25" spans="1:32" ht="15.95" customHeight="1">
      <c r="A25" s="57">
        <v>20</v>
      </c>
      <c r="B25" s="76"/>
      <c r="C25" s="78"/>
      <c r="D25" s="186">
        <v>1</v>
      </c>
      <c r="E25" s="157">
        <f>SUMIF('Equipment (3)'!A$6:A$42,'Service Lines (2)'!A25,'Equipment (3)'!L$6:L$42)</f>
        <v>0</v>
      </c>
      <c r="F25" s="157">
        <f ca="1">SUMIF('Salary &amp; Fringe (5)'!A$13:A60,'Service Lines (2)'!A25,'Salary &amp; Fringe (5)'!M$13:M$42)</f>
        <v>0</v>
      </c>
      <c r="G25" s="157">
        <f>SUMIF('Other Expenses (6)'!A$6:A$42,'Service Lines (2)'!A25,'Other Expenses (6)'!K$6:K$42)</f>
        <v>0</v>
      </c>
      <c r="H25" s="157">
        <f t="shared" ca="1" si="2"/>
        <v>0</v>
      </c>
      <c r="I25" s="157">
        <f ca="1">+H25*'Adm Info (1)'!$E$18</f>
        <v>0</v>
      </c>
      <c r="J25" s="157">
        <f t="shared" ca="1" si="3"/>
        <v>0</v>
      </c>
      <c r="K25" s="179">
        <f t="shared" ca="1" si="4"/>
        <v>0</v>
      </c>
      <c r="L25" s="179">
        <f ca="1">+K25*'Adm Info (1)'!$E$19+K25</f>
        <v>0</v>
      </c>
      <c r="M25" s="179">
        <f ca="1">+K25*'Adm Info (1)'!$E$20+'Service Lines (2)'!K25</f>
        <v>0</v>
      </c>
      <c r="N25" s="78"/>
      <c r="O25" s="78"/>
      <c r="P25" s="78"/>
      <c r="Q25" s="157">
        <f t="shared" si="5"/>
        <v>0</v>
      </c>
      <c r="R25" s="160">
        <f t="shared" ca="1" si="6"/>
        <v>0</v>
      </c>
      <c r="S25" s="160">
        <f t="shared" ca="1" si="7"/>
        <v>0</v>
      </c>
      <c r="T25" s="160">
        <f t="shared" ca="1" si="8"/>
        <v>0</v>
      </c>
      <c r="U25" s="160">
        <f t="shared" ca="1" si="9"/>
        <v>0</v>
      </c>
      <c r="V25" s="157">
        <f t="shared" ca="1" si="0"/>
        <v>0</v>
      </c>
      <c r="W25" s="157">
        <f t="shared" ca="1" si="1"/>
        <v>0</v>
      </c>
      <c r="Y25" s="197" t="e">
        <f t="shared" ca="1" si="10"/>
        <v>#DIV/0!</v>
      </c>
      <c r="Z25" s="200">
        <f>+'Salary Allocation (4)'!N27</f>
        <v>0</v>
      </c>
    </row>
    <row r="26" spans="1:32" ht="15.75" customHeight="1">
      <c r="A26" s="57">
        <v>21</v>
      </c>
      <c r="B26" s="76"/>
      <c r="C26" s="78"/>
      <c r="D26" s="186">
        <v>1</v>
      </c>
      <c r="E26" s="157">
        <f>SUMIF('Equipment (3)'!A$6:A$42,'Service Lines (2)'!A26,'Equipment (3)'!L$6:L$42)</f>
        <v>0</v>
      </c>
      <c r="F26" s="157">
        <f ca="1">SUMIF('Salary &amp; Fringe (5)'!A$13:A61,'Service Lines (2)'!A26,'Salary &amp; Fringe (5)'!M$13:M$42)</f>
        <v>0</v>
      </c>
      <c r="G26" s="157">
        <f>SUMIF('Other Expenses (6)'!A$6:A$42,'Service Lines (2)'!A26,'Other Expenses (6)'!K$6:K$42)</f>
        <v>0</v>
      </c>
      <c r="H26" s="157">
        <f t="shared" ca="1" si="2"/>
        <v>0</v>
      </c>
      <c r="I26" s="157">
        <f ca="1">+H26*'Adm Info (1)'!$E$18</f>
        <v>0</v>
      </c>
      <c r="J26" s="157">
        <f t="shared" ca="1" si="3"/>
        <v>0</v>
      </c>
      <c r="K26" s="179">
        <f t="shared" ca="1" si="4"/>
        <v>0</v>
      </c>
      <c r="L26" s="179">
        <f ca="1">+K26*'Adm Info (1)'!$E$19+K26</f>
        <v>0</v>
      </c>
      <c r="M26" s="179">
        <f ca="1">+K26*'Adm Info (1)'!$E$20+'Service Lines (2)'!K26</f>
        <v>0</v>
      </c>
      <c r="N26" s="78"/>
      <c r="O26" s="78"/>
      <c r="P26" s="78"/>
      <c r="Q26" s="157">
        <f t="shared" si="5"/>
        <v>0</v>
      </c>
      <c r="R26" s="160">
        <f t="shared" ca="1" si="6"/>
        <v>0</v>
      </c>
      <c r="S26" s="160">
        <f t="shared" ca="1" si="7"/>
        <v>0</v>
      </c>
      <c r="T26" s="160">
        <f t="shared" ca="1" si="8"/>
        <v>0</v>
      </c>
      <c r="U26" s="160">
        <f t="shared" ca="1" si="9"/>
        <v>0</v>
      </c>
      <c r="V26" s="157">
        <f t="shared" ca="1" si="0"/>
        <v>0</v>
      </c>
      <c r="W26" s="157">
        <f t="shared" ca="1" si="1"/>
        <v>0</v>
      </c>
      <c r="Y26" s="197" t="e">
        <f t="shared" ca="1" si="10"/>
        <v>#DIV/0!</v>
      </c>
      <c r="Z26" s="200">
        <f>+'Salary Allocation (4)'!N28</f>
        <v>0</v>
      </c>
    </row>
    <row r="27" spans="1:32" ht="15.75" customHeight="1">
      <c r="A27" s="57">
        <v>22</v>
      </c>
      <c r="B27" s="76"/>
      <c r="C27" s="78"/>
      <c r="D27" s="186">
        <v>1</v>
      </c>
      <c r="E27" s="157">
        <f>SUMIF('Equipment (3)'!A$6:A$42,'Service Lines (2)'!A27,'Equipment (3)'!L$6:L$42)</f>
        <v>0</v>
      </c>
      <c r="F27" s="157">
        <f ca="1">SUMIF('Salary &amp; Fringe (5)'!A$13:A62,'Service Lines (2)'!A27,'Salary &amp; Fringe (5)'!M$13:M$42)</f>
        <v>0</v>
      </c>
      <c r="G27" s="157">
        <f>SUMIF('Other Expenses (6)'!A$6:A$42,'Service Lines (2)'!A27,'Other Expenses (6)'!K$6:K$42)</f>
        <v>0</v>
      </c>
      <c r="H27" s="157">
        <f t="shared" ca="1" si="2"/>
        <v>0</v>
      </c>
      <c r="I27" s="157">
        <f ca="1">+H27*'Adm Info (1)'!$E$18</f>
        <v>0</v>
      </c>
      <c r="J27" s="157">
        <f t="shared" ca="1" si="3"/>
        <v>0</v>
      </c>
      <c r="K27" s="179">
        <f t="shared" ca="1" si="4"/>
        <v>0</v>
      </c>
      <c r="L27" s="179">
        <f ca="1">+K27*'Adm Info (1)'!$E$19+K27</f>
        <v>0</v>
      </c>
      <c r="M27" s="179">
        <f ca="1">+K27*'Adm Info (1)'!$E$20+'Service Lines (2)'!K27</f>
        <v>0</v>
      </c>
      <c r="N27" s="78"/>
      <c r="O27" s="78"/>
      <c r="P27" s="78"/>
      <c r="Q27" s="157">
        <f t="shared" si="5"/>
        <v>0</v>
      </c>
      <c r="R27" s="160">
        <f t="shared" ca="1" si="6"/>
        <v>0</v>
      </c>
      <c r="S27" s="160">
        <f t="shared" ca="1" si="7"/>
        <v>0</v>
      </c>
      <c r="T27" s="160">
        <f t="shared" ca="1" si="8"/>
        <v>0</v>
      </c>
      <c r="U27" s="160">
        <f t="shared" ca="1" si="9"/>
        <v>0</v>
      </c>
      <c r="V27" s="157">
        <f t="shared" ca="1" si="0"/>
        <v>0</v>
      </c>
      <c r="W27" s="157">
        <f t="shared" ca="1" si="1"/>
        <v>0</v>
      </c>
      <c r="Y27" s="197" t="e">
        <f t="shared" ca="1" si="10"/>
        <v>#DIV/0!</v>
      </c>
      <c r="Z27" s="200">
        <f>+'Salary Allocation (4)'!N29</f>
        <v>0</v>
      </c>
    </row>
    <row r="28" spans="1:32" ht="15.75" customHeight="1">
      <c r="A28" s="57">
        <v>23</v>
      </c>
      <c r="B28" s="76"/>
      <c r="C28" s="78"/>
      <c r="D28" s="186">
        <v>1</v>
      </c>
      <c r="E28" s="157">
        <f>SUMIF('Equipment (3)'!A$6:A$42,'Service Lines (2)'!A28,'Equipment (3)'!L$6:L$42)</f>
        <v>0</v>
      </c>
      <c r="F28" s="157">
        <f ca="1">SUMIF('Salary &amp; Fringe (5)'!A$13:A63,'Service Lines (2)'!A28,'Salary &amp; Fringe (5)'!M$13:M$42)</f>
        <v>0</v>
      </c>
      <c r="G28" s="157">
        <f>SUMIF('Other Expenses (6)'!A$6:A$42,'Service Lines (2)'!A28,'Other Expenses (6)'!K$6:K$42)</f>
        <v>0</v>
      </c>
      <c r="H28" s="157">
        <f t="shared" ca="1" si="2"/>
        <v>0</v>
      </c>
      <c r="I28" s="157">
        <f ca="1">+H28*'Adm Info (1)'!$E$18</f>
        <v>0</v>
      </c>
      <c r="J28" s="157">
        <f t="shared" ca="1" si="3"/>
        <v>0</v>
      </c>
      <c r="K28" s="179">
        <f t="shared" ca="1" si="4"/>
        <v>0</v>
      </c>
      <c r="L28" s="179">
        <f ca="1">+K28*'Adm Info (1)'!$E$19+K28</f>
        <v>0</v>
      </c>
      <c r="M28" s="179">
        <f ca="1">+K28*'Adm Info (1)'!$E$20+'Service Lines (2)'!K28</f>
        <v>0</v>
      </c>
      <c r="N28" s="78"/>
      <c r="O28" s="78"/>
      <c r="P28" s="78"/>
      <c r="Q28" s="157">
        <f t="shared" si="5"/>
        <v>0</v>
      </c>
      <c r="R28" s="160">
        <f t="shared" ca="1" si="6"/>
        <v>0</v>
      </c>
      <c r="S28" s="160">
        <f t="shared" ca="1" si="7"/>
        <v>0</v>
      </c>
      <c r="T28" s="160">
        <f t="shared" ca="1" si="8"/>
        <v>0</v>
      </c>
      <c r="U28" s="160">
        <f t="shared" ca="1" si="9"/>
        <v>0</v>
      </c>
      <c r="V28" s="157">
        <f t="shared" ca="1" si="0"/>
        <v>0</v>
      </c>
      <c r="W28" s="157">
        <f t="shared" ca="1" si="1"/>
        <v>0</v>
      </c>
      <c r="Y28" s="197" t="e">
        <f t="shared" ca="1" si="10"/>
        <v>#DIV/0!</v>
      </c>
      <c r="Z28" s="200">
        <f>+'Salary Allocation (4)'!N30</f>
        <v>0</v>
      </c>
    </row>
    <row r="29" spans="1:32" ht="15.75" customHeight="1">
      <c r="A29" s="57">
        <v>24</v>
      </c>
      <c r="B29" s="76"/>
      <c r="C29" s="78"/>
      <c r="D29" s="186">
        <v>1</v>
      </c>
      <c r="E29" s="157">
        <f>SUMIF('Equipment (3)'!A$6:A$42,'Service Lines (2)'!A29,'Equipment (3)'!L$6:L$42)</f>
        <v>0</v>
      </c>
      <c r="F29" s="157">
        <f ca="1">SUMIF('Salary &amp; Fringe (5)'!A$13:A64,'Service Lines (2)'!A29,'Salary &amp; Fringe (5)'!M$13:M$42)</f>
        <v>0</v>
      </c>
      <c r="G29" s="157">
        <f>SUMIF('Other Expenses (6)'!A$6:A$42,'Service Lines (2)'!A29,'Other Expenses (6)'!K$6:K$42)</f>
        <v>0</v>
      </c>
      <c r="H29" s="157">
        <f t="shared" ca="1" si="2"/>
        <v>0</v>
      </c>
      <c r="I29" s="157">
        <f ca="1">+H29*'Adm Info (1)'!$E$18</f>
        <v>0</v>
      </c>
      <c r="J29" s="157">
        <f t="shared" ca="1" si="3"/>
        <v>0</v>
      </c>
      <c r="K29" s="179">
        <f t="shared" ca="1" si="4"/>
        <v>0</v>
      </c>
      <c r="L29" s="179">
        <f ca="1">+K29*'Adm Info (1)'!$E$19+K29</f>
        <v>0</v>
      </c>
      <c r="M29" s="179">
        <f ca="1">+K29*'Adm Info (1)'!$E$20+'Service Lines (2)'!K29</f>
        <v>0</v>
      </c>
      <c r="N29" s="78"/>
      <c r="O29" s="78"/>
      <c r="P29" s="78"/>
      <c r="Q29" s="157">
        <f t="shared" si="5"/>
        <v>0</v>
      </c>
      <c r="R29" s="160">
        <f t="shared" ca="1" si="6"/>
        <v>0</v>
      </c>
      <c r="S29" s="160">
        <f t="shared" ca="1" si="7"/>
        <v>0</v>
      </c>
      <c r="T29" s="160">
        <f t="shared" ca="1" si="8"/>
        <v>0</v>
      </c>
      <c r="U29" s="160">
        <f t="shared" ca="1" si="9"/>
        <v>0</v>
      </c>
      <c r="V29" s="157">
        <f t="shared" ca="1" si="0"/>
        <v>0</v>
      </c>
      <c r="W29" s="157">
        <f t="shared" ca="1" si="1"/>
        <v>0</v>
      </c>
      <c r="Y29" s="197" t="e">
        <f t="shared" ca="1" si="10"/>
        <v>#DIV/0!</v>
      </c>
      <c r="Z29" s="200">
        <f>+'Salary Allocation (4)'!N31</f>
        <v>0</v>
      </c>
    </row>
    <row r="30" spans="1:32" s="8" customFormat="1">
      <c r="A30"/>
      <c r="B30"/>
      <c r="C30"/>
      <c r="D30"/>
      <c r="E30" s="7"/>
      <c r="F30" s="7"/>
      <c r="G30" s="7"/>
      <c r="H30" s="7"/>
      <c r="I30" s="7"/>
      <c r="J30" s="7"/>
      <c r="K30" s="7"/>
      <c r="L30" s="7"/>
      <c r="M30" s="7"/>
      <c r="N30"/>
      <c r="O30"/>
      <c r="P30"/>
      <c r="Q30" s="7"/>
      <c r="R30" s="7"/>
      <c r="S30" s="7"/>
      <c r="T30" s="7"/>
      <c r="U30" s="7"/>
      <c r="V30" s="7"/>
      <c r="W30" s="7"/>
      <c r="X30"/>
      <c r="Y30" s="197"/>
      <c r="Z30" s="198"/>
      <c r="AA30"/>
      <c r="AB30"/>
      <c r="AC30"/>
      <c r="AD30"/>
      <c r="AE30"/>
      <c r="AF30"/>
    </row>
    <row r="31" spans="1:32" s="164" customFormat="1" ht="24.75" customHeight="1" thickBot="1">
      <c r="A31" s="161"/>
      <c r="B31" s="161" t="s">
        <v>10</v>
      </c>
      <c r="C31" s="161"/>
      <c r="D31" s="162">
        <f>SUM(D6:D30)</f>
        <v>3603</v>
      </c>
      <c r="E31" s="162">
        <f t="shared" ref="E31:J31" si="11">SUM(E6:E30)</f>
        <v>684200</v>
      </c>
      <c r="F31" s="162">
        <f t="shared" ca="1" si="11"/>
        <v>176901.25</v>
      </c>
      <c r="G31" s="162">
        <f t="shared" si="11"/>
        <v>33500</v>
      </c>
      <c r="H31" s="162">
        <f t="shared" ca="1" si="11"/>
        <v>894601.25</v>
      </c>
      <c r="I31" s="162">
        <f t="shared" ca="1" si="11"/>
        <v>79619.511249999996</v>
      </c>
      <c r="J31" s="162">
        <f t="shared" ca="1" si="11"/>
        <v>974220.76124999998</v>
      </c>
      <c r="K31" s="163"/>
      <c r="L31" s="163"/>
      <c r="M31" s="163"/>
      <c r="N31" s="163"/>
      <c r="O31" s="163"/>
      <c r="P31" s="163"/>
      <c r="Q31" s="162">
        <f>SUM(Q6:Q30)</f>
        <v>0</v>
      </c>
      <c r="R31" s="162">
        <f t="shared" ref="R31:U31" ca="1" si="12">SUM(R6:R30)</f>
        <v>0</v>
      </c>
      <c r="S31" s="162">
        <f t="shared" ca="1" si="12"/>
        <v>0</v>
      </c>
      <c r="T31" s="162">
        <f t="shared" ca="1" si="12"/>
        <v>0</v>
      </c>
      <c r="U31" s="162">
        <f t="shared" ca="1" si="12"/>
        <v>0</v>
      </c>
      <c r="V31" s="162">
        <f ca="1">SUM(V6:V30)</f>
        <v>-974220.76124999998</v>
      </c>
      <c r="W31" s="162">
        <f ca="1">SUM(W6:W30)</f>
        <v>0</v>
      </c>
      <c r="X31" s="161"/>
      <c r="Y31" s="201"/>
      <c r="Z31" s="202"/>
      <c r="AA31" s="161"/>
      <c r="AB31" s="161"/>
      <c r="AC31" s="161"/>
      <c r="AD31" s="161"/>
      <c r="AE31" s="161"/>
      <c r="AF31" s="161"/>
    </row>
    <row r="32" spans="1:32" ht="13.5" thickTop="1">
      <c r="P32" s="191" t="s">
        <v>102</v>
      </c>
      <c r="Q32" s="7">
        <f>-D31+Q31</f>
        <v>-3603</v>
      </c>
    </row>
    <row r="34" spans="4:23">
      <c r="D34" s="203" t="s">
        <v>114</v>
      </c>
      <c r="E34" s="7">
        <f>+E6/D6</f>
        <v>191.11731843575419</v>
      </c>
      <c r="F34" s="7">
        <f>+F6/D6</f>
        <v>49.413756983240226</v>
      </c>
      <c r="G34" s="7">
        <f>+G6/D6</f>
        <v>9.3575418994413404</v>
      </c>
      <c r="H34" s="7">
        <f>SUM(E34:G34)</f>
        <v>249.88861731843576</v>
      </c>
      <c r="I34" s="7">
        <f>+I6/D6</f>
        <v>22.240086941340781</v>
      </c>
      <c r="K34" s="7">
        <f>SUM(H34:J34)</f>
        <v>272.12870425977655</v>
      </c>
    </row>
    <row r="41" spans="4:23">
      <c r="N41">
        <v>3</v>
      </c>
      <c r="O41">
        <v>150</v>
      </c>
      <c r="P41" s="7">
        <v>45</v>
      </c>
      <c r="W41"/>
    </row>
    <row r="42" spans="4:23">
      <c r="N42">
        <v>24</v>
      </c>
      <c r="O42">
        <v>1200</v>
      </c>
      <c r="P42" s="7">
        <v>360</v>
      </c>
      <c r="W42"/>
    </row>
    <row r="43" spans="4:23">
      <c r="N43">
        <v>16</v>
      </c>
      <c r="O43">
        <v>560</v>
      </c>
      <c r="P43" s="7">
        <v>160</v>
      </c>
      <c r="W43"/>
    </row>
    <row r="44" spans="4:23">
      <c r="N44">
        <v>3</v>
      </c>
      <c r="O44">
        <v>40</v>
      </c>
      <c r="P44" s="7">
        <v>10</v>
      </c>
      <c r="W44"/>
    </row>
    <row r="45" spans="4:23">
      <c r="N45">
        <v>7</v>
      </c>
      <c r="O45">
        <v>20</v>
      </c>
      <c r="P45" s="7">
        <v>60</v>
      </c>
      <c r="W45"/>
    </row>
  </sheetData>
  <conditionalFormatting sqref="Q6:Q29">
    <cfRule type="expression" dxfId="1" priority="1">
      <formula>Q6&lt;(D6/2)</formula>
    </cfRule>
    <cfRule type="cellIs" dxfId="0" priority="2" operator="greaterThan">
      <formula>D6</formula>
    </cfRule>
  </conditionalFormatting>
  <printOptions horizontalCentered="1"/>
  <pageMargins left="0.7" right="0.7" top="0.75" bottom="0.75" header="0.3" footer="0.3"/>
  <pageSetup scale="64" orientation="landscape" horizontalDpi="1200" verticalDpi="1200" r:id="rId1"/>
  <headerFooter alignWithMargins="0">
    <oddHeader>&amp;R&amp;D</oddHeader>
    <oddFooter>&amp;C&amp;F  &amp;A</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AA45"/>
  <sheetViews>
    <sheetView zoomScaleNormal="100" workbookViewId="0">
      <pane ySplit="5" topLeftCell="A6" activePane="bottomLeft" state="frozen"/>
      <selection activeCell="F11" sqref="F11"/>
      <selection pane="bottomLeft" activeCell="J9" sqref="J9"/>
    </sheetView>
  </sheetViews>
  <sheetFormatPr defaultColWidth="9.140625" defaultRowHeight="12.75"/>
  <cols>
    <col min="1" max="1" width="9.140625" style="4"/>
    <col min="2" max="2" width="13" style="4" bestFit="1" customWidth="1"/>
    <col min="3" max="3" width="14.85546875" style="4" bestFit="1" customWidth="1"/>
    <col min="4" max="4" width="19.140625" style="21" bestFit="1" customWidth="1"/>
    <col min="5" max="5" width="12.5703125" style="13" customWidth="1"/>
    <col min="6" max="6" width="10.42578125" style="66" customWidth="1"/>
    <col min="7" max="7" width="15.28515625" style="10" bestFit="1" customWidth="1"/>
    <col min="8" max="8" width="18.5703125" style="4" customWidth="1"/>
    <col min="9" max="9" width="14.140625" style="13" bestFit="1" customWidth="1"/>
    <col min="10" max="10" width="15" style="13" bestFit="1" customWidth="1"/>
    <col min="11" max="11" width="11.5703125" style="13" customWidth="1"/>
    <col min="12" max="12" width="15" style="13" customWidth="1"/>
    <col min="13" max="13" width="13.85546875" style="24" customWidth="1"/>
    <col min="14" max="14" width="13.42578125" style="13" customWidth="1"/>
    <col min="15" max="16384" width="9.140625" style="4"/>
  </cols>
  <sheetData>
    <row r="1" spans="1:27">
      <c r="A1" s="18" t="str">
        <f>+'Adm Info (1)'!B8</f>
        <v>MRI</v>
      </c>
      <c r="C1" s="18"/>
      <c r="D1" s="72"/>
      <c r="E1" s="17"/>
      <c r="F1" s="73"/>
      <c r="G1" s="171"/>
    </row>
    <row r="2" spans="1:27">
      <c r="A2" s="18">
        <f>+'Adm Info (1)'!B9</f>
        <v>0</v>
      </c>
      <c r="C2" s="18"/>
      <c r="D2" s="72"/>
      <c r="E2" s="17"/>
      <c r="F2" s="73"/>
      <c r="G2" s="171"/>
      <c r="H2" s="25"/>
    </row>
    <row r="3" spans="1:27" customFormat="1">
      <c r="A3" s="22"/>
      <c r="B3" s="4"/>
      <c r="C3" s="4"/>
      <c r="D3" s="7"/>
      <c r="E3" s="7"/>
      <c r="F3" s="7"/>
      <c r="G3" s="7"/>
    </row>
    <row r="4" spans="1:27" ht="19.5" customHeight="1">
      <c r="A4" s="51" t="s">
        <v>12</v>
      </c>
      <c r="C4" s="51"/>
      <c r="J4" s="185">
        <v>42552</v>
      </c>
    </row>
    <row r="5" spans="1:27" s="35" customFormat="1" ht="39.75" customHeight="1">
      <c r="A5" s="52" t="s">
        <v>4</v>
      </c>
      <c r="B5" s="52" t="s">
        <v>17</v>
      </c>
      <c r="C5" s="53" t="s">
        <v>8</v>
      </c>
      <c r="D5" s="53" t="s">
        <v>11</v>
      </c>
      <c r="E5" s="74" t="s">
        <v>39</v>
      </c>
      <c r="F5" s="67" t="s">
        <v>34</v>
      </c>
      <c r="G5" s="172" t="s">
        <v>33</v>
      </c>
      <c r="H5" s="54" t="s">
        <v>35</v>
      </c>
      <c r="I5" s="55" t="s">
        <v>7</v>
      </c>
      <c r="J5" s="69" t="s">
        <v>36</v>
      </c>
      <c r="K5" s="69" t="s">
        <v>37</v>
      </c>
      <c r="L5" s="56" t="s">
        <v>38</v>
      </c>
    </row>
    <row r="6" spans="1:27">
      <c r="A6" s="81">
        <v>1</v>
      </c>
      <c r="B6" s="60" t="s">
        <v>110</v>
      </c>
      <c r="C6" s="59" t="s">
        <v>108</v>
      </c>
      <c r="D6" s="63"/>
      <c r="E6" s="70">
        <v>1</v>
      </c>
      <c r="F6" s="82">
        <v>42342</v>
      </c>
      <c r="G6" s="170">
        <v>3200000</v>
      </c>
      <c r="H6" s="83">
        <v>0</v>
      </c>
      <c r="I6" s="132">
        <f t="shared" ref="I6:I42" si="0">G6-H6</f>
        <v>3200000</v>
      </c>
      <c r="J6" s="84">
        <v>5</v>
      </c>
      <c r="K6" s="134">
        <f>+I6/J6</f>
        <v>640000</v>
      </c>
      <c r="L6" s="132">
        <f>IF($J$4-F6&gt;(J6*365),0,K6*E6)</f>
        <v>640000</v>
      </c>
      <c r="M6" s="4"/>
      <c r="N6" s="4"/>
      <c r="AA6" s="19" t="s">
        <v>19</v>
      </c>
    </row>
    <row r="7" spans="1:27">
      <c r="A7" s="81">
        <v>1</v>
      </c>
      <c r="B7" s="63"/>
      <c r="C7" s="62" t="s">
        <v>111</v>
      </c>
      <c r="D7" s="63"/>
      <c r="E7" s="71">
        <v>1</v>
      </c>
      <c r="F7" s="85">
        <v>42342</v>
      </c>
      <c r="G7" s="173">
        <v>221000</v>
      </c>
      <c r="H7" s="86">
        <v>0</v>
      </c>
      <c r="I7" s="133">
        <f t="shared" si="0"/>
        <v>221000</v>
      </c>
      <c r="J7" s="86">
        <v>5</v>
      </c>
      <c r="K7" s="134">
        <f t="shared" ref="K7:K42" si="1">+I7/J7</f>
        <v>44200</v>
      </c>
      <c r="L7" s="132">
        <f t="shared" ref="L7:L42" si="2">IF($J$4-F7&gt;(J7*365),0,K7*E7)</f>
        <v>44200</v>
      </c>
      <c r="M7" s="4"/>
      <c r="N7" s="4"/>
    </row>
    <row r="8" spans="1:27">
      <c r="A8" s="81"/>
      <c r="B8" s="63"/>
      <c r="C8" s="60"/>
      <c r="D8" s="63"/>
      <c r="E8" s="70"/>
      <c r="F8" s="82"/>
      <c r="G8" s="170"/>
      <c r="H8" s="83"/>
      <c r="I8" s="133"/>
      <c r="J8" s="84"/>
      <c r="K8" s="134" t="e">
        <f t="shared" si="1"/>
        <v>#DIV/0!</v>
      </c>
      <c r="L8" s="132">
        <f t="shared" si="2"/>
        <v>0</v>
      </c>
      <c r="M8" s="4"/>
      <c r="N8" s="4"/>
    </row>
    <row r="9" spans="1:27">
      <c r="A9" s="81"/>
      <c r="B9" s="63"/>
      <c r="C9" s="61"/>
      <c r="D9" s="63"/>
      <c r="E9" s="70"/>
      <c r="F9" s="82"/>
      <c r="G9" s="174"/>
      <c r="H9" s="83"/>
      <c r="I9" s="132">
        <f>G9-H9</f>
        <v>0</v>
      </c>
      <c r="J9" s="86"/>
      <c r="K9" s="134" t="e">
        <f t="shared" si="1"/>
        <v>#DIV/0!</v>
      </c>
      <c r="L9" s="132">
        <f t="shared" si="2"/>
        <v>0</v>
      </c>
      <c r="M9" s="4"/>
      <c r="N9" s="4"/>
    </row>
    <row r="10" spans="1:27">
      <c r="A10" s="81"/>
      <c r="B10" s="63"/>
      <c r="C10" s="63"/>
      <c r="D10" s="63"/>
      <c r="E10" s="71"/>
      <c r="F10" s="85"/>
      <c r="G10" s="173"/>
      <c r="H10" s="86"/>
      <c r="I10" s="133">
        <f t="shared" si="0"/>
        <v>0</v>
      </c>
      <c r="J10" s="86"/>
      <c r="K10" s="134" t="e">
        <f t="shared" si="1"/>
        <v>#DIV/0!</v>
      </c>
      <c r="L10" s="132">
        <f t="shared" si="2"/>
        <v>0</v>
      </c>
      <c r="M10" s="4"/>
      <c r="N10" s="4"/>
    </row>
    <row r="11" spans="1:27">
      <c r="A11" s="81"/>
      <c r="B11" s="63"/>
      <c r="C11" s="63"/>
      <c r="D11" s="63"/>
      <c r="E11" s="71"/>
      <c r="F11" s="85"/>
      <c r="G11" s="173"/>
      <c r="H11" s="86"/>
      <c r="I11" s="133">
        <f t="shared" si="0"/>
        <v>0</v>
      </c>
      <c r="J11" s="86"/>
      <c r="K11" s="134" t="e">
        <f t="shared" si="1"/>
        <v>#DIV/0!</v>
      </c>
      <c r="L11" s="132">
        <f t="shared" si="2"/>
        <v>0</v>
      </c>
      <c r="M11" s="4"/>
      <c r="N11" s="4"/>
    </row>
    <row r="12" spans="1:27">
      <c r="A12" s="81"/>
      <c r="B12" s="63"/>
      <c r="C12" s="63"/>
      <c r="D12" s="63"/>
      <c r="E12" s="71"/>
      <c r="F12" s="85"/>
      <c r="G12" s="173"/>
      <c r="H12" s="86"/>
      <c r="I12" s="133">
        <f t="shared" si="0"/>
        <v>0</v>
      </c>
      <c r="J12" s="86"/>
      <c r="K12" s="134" t="e">
        <f t="shared" si="1"/>
        <v>#DIV/0!</v>
      </c>
      <c r="L12" s="132">
        <f t="shared" si="2"/>
        <v>0</v>
      </c>
      <c r="M12" s="4"/>
      <c r="N12" s="4"/>
    </row>
    <row r="13" spans="1:27">
      <c r="A13" s="81"/>
      <c r="B13" s="63"/>
      <c r="C13" s="63"/>
      <c r="D13" s="63"/>
      <c r="E13" s="71"/>
      <c r="F13" s="85"/>
      <c r="G13" s="173"/>
      <c r="H13" s="86"/>
      <c r="I13" s="133">
        <f t="shared" si="0"/>
        <v>0</v>
      </c>
      <c r="J13" s="86"/>
      <c r="K13" s="134" t="e">
        <f t="shared" si="1"/>
        <v>#DIV/0!</v>
      </c>
      <c r="L13" s="132">
        <f t="shared" si="2"/>
        <v>0</v>
      </c>
      <c r="M13" s="4"/>
      <c r="N13" s="4"/>
    </row>
    <row r="14" spans="1:27">
      <c r="A14" s="81"/>
      <c r="B14" s="63"/>
      <c r="C14" s="63"/>
      <c r="D14" s="63"/>
      <c r="E14" s="71"/>
      <c r="F14" s="85"/>
      <c r="G14" s="173"/>
      <c r="H14" s="86"/>
      <c r="I14" s="133">
        <f t="shared" si="0"/>
        <v>0</v>
      </c>
      <c r="J14" s="86"/>
      <c r="K14" s="134" t="e">
        <f t="shared" si="1"/>
        <v>#DIV/0!</v>
      </c>
      <c r="L14" s="132">
        <f t="shared" si="2"/>
        <v>0</v>
      </c>
      <c r="M14" s="4"/>
      <c r="N14" s="4"/>
    </row>
    <row r="15" spans="1:27">
      <c r="A15" s="81"/>
      <c r="B15" s="63"/>
      <c r="C15" s="63"/>
      <c r="D15" s="63"/>
      <c r="E15" s="71"/>
      <c r="F15" s="85"/>
      <c r="G15" s="173"/>
      <c r="H15" s="86"/>
      <c r="I15" s="133">
        <f t="shared" si="0"/>
        <v>0</v>
      </c>
      <c r="J15" s="86"/>
      <c r="K15" s="134" t="e">
        <f t="shared" si="1"/>
        <v>#DIV/0!</v>
      </c>
      <c r="L15" s="132">
        <f t="shared" si="2"/>
        <v>0</v>
      </c>
      <c r="M15" s="4"/>
      <c r="N15" s="4"/>
    </row>
    <row r="16" spans="1:27">
      <c r="A16" s="81"/>
      <c r="B16" s="63"/>
      <c r="C16" s="63"/>
      <c r="D16" s="63"/>
      <c r="E16" s="71"/>
      <c r="F16" s="85"/>
      <c r="G16" s="173"/>
      <c r="H16" s="86"/>
      <c r="I16" s="133">
        <f t="shared" si="0"/>
        <v>0</v>
      </c>
      <c r="J16" s="86"/>
      <c r="K16" s="134" t="e">
        <f t="shared" si="1"/>
        <v>#DIV/0!</v>
      </c>
      <c r="L16" s="132">
        <f t="shared" si="2"/>
        <v>0</v>
      </c>
      <c r="M16" s="4"/>
      <c r="N16" s="4"/>
    </row>
    <row r="17" spans="1:14">
      <c r="A17" s="81"/>
      <c r="B17" s="58"/>
      <c r="C17" s="63"/>
      <c r="D17" s="63"/>
      <c r="E17" s="71"/>
      <c r="F17" s="85"/>
      <c r="G17" s="173"/>
      <c r="H17" s="86"/>
      <c r="I17" s="133">
        <f t="shared" si="0"/>
        <v>0</v>
      </c>
      <c r="J17" s="86"/>
      <c r="K17" s="134" t="e">
        <f t="shared" si="1"/>
        <v>#DIV/0!</v>
      </c>
      <c r="L17" s="132">
        <f t="shared" si="2"/>
        <v>0</v>
      </c>
      <c r="M17" s="4"/>
      <c r="N17" s="4"/>
    </row>
    <row r="18" spans="1:14">
      <c r="A18" s="81"/>
      <c r="B18" s="58"/>
      <c r="C18" s="63"/>
      <c r="D18" s="63"/>
      <c r="E18" s="71"/>
      <c r="F18" s="85"/>
      <c r="G18" s="173"/>
      <c r="H18" s="86"/>
      <c r="I18" s="133">
        <f t="shared" si="0"/>
        <v>0</v>
      </c>
      <c r="J18" s="86"/>
      <c r="K18" s="134" t="e">
        <f t="shared" si="1"/>
        <v>#DIV/0!</v>
      </c>
      <c r="L18" s="132">
        <f t="shared" si="2"/>
        <v>0</v>
      </c>
      <c r="M18" s="4"/>
      <c r="N18" s="4"/>
    </row>
    <row r="19" spans="1:14">
      <c r="A19" s="81"/>
      <c r="B19" s="58"/>
      <c r="C19" s="63"/>
      <c r="D19" s="63"/>
      <c r="E19" s="71"/>
      <c r="F19" s="85"/>
      <c r="G19" s="173"/>
      <c r="H19" s="86"/>
      <c r="I19" s="133">
        <f t="shared" si="0"/>
        <v>0</v>
      </c>
      <c r="J19" s="86"/>
      <c r="K19" s="134" t="e">
        <f t="shared" si="1"/>
        <v>#DIV/0!</v>
      </c>
      <c r="L19" s="132">
        <f t="shared" si="2"/>
        <v>0</v>
      </c>
      <c r="M19" s="4"/>
      <c r="N19" s="4"/>
    </row>
    <row r="20" spans="1:14">
      <c r="A20" s="81"/>
      <c r="B20" s="58"/>
      <c r="C20" s="63"/>
      <c r="D20" s="63"/>
      <c r="E20" s="71"/>
      <c r="F20" s="85"/>
      <c r="G20" s="173"/>
      <c r="H20" s="86"/>
      <c r="I20" s="133">
        <f t="shared" si="0"/>
        <v>0</v>
      </c>
      <c r="J20" s="86"/>
      <c r="K20" s="134" t="e">
        <f t="shared" si="1"/>
        <v>#DIV/0!</v>
      </c>
      <c r="L20" s="132">
        <f t="shared" si="2"/>
        <v>0</v>
      </c>
      <c r="M20" s="4"/>
      <c r="N20" s="4"/>
    </row>
    <row r="21" spans="1:14">
      <c r="A21" s="81"/>
      <c r="B21" s="58"/>
      <c r="C21" s="63"/>
      <c r="D21" s="63"/>
      <c r="E21" s="71"/>
      <c r="F21" s="85"/>
      <c r="G21" s="173"/>
      <c r="H21" s="86"/>
      <c r="I21" s="133">
        <f t="shared" si="0"/>
        <v>0</v>
      </c>
      <c r="J21" s="86"/>
      <c r="K21" s="134" t="e">
        <f t="shared" si="1"/>
        <v>#DIV/0!</v>
      </c>
      <c r="L21" s="132">
        <f t="shared" si="2"/>
        <v>0</v>
      </c>
      <c r="M21" s="4"/>
      <c r="N21" s="4"/>
    </row>
    <row r="22" spans="1:14">
      <c r="A22" s="81"/>
      <c r="B22" s="58"/>
      <c r="C22" s="63"/>
      <c r="D22" s="63"/>
      <c r="E22" s="71"/>
      <c r="F22" s="85"/>
      <c r="G22" s="173"/>
      <c r="H22" s="86"/>
      <c r="I22" s="133">
        <f t="shared" si="0"/>
        <v>0</v>
      </c>
      <c r="J22" s="86"/>
      <c r="K22" s="134" t="e">
        <f t="shared" si="1"/>
        <v>#DIV/0!</v>
      </c>
      <c r="L22" s="132">
        <f t="shared" si="2"/>
        <v>0</v>
      </c>
      <c r="M22" s="4"/>
      <c r="N22" s="4"/>
    </row>
    <row r="23" spans="1:14">
      <c r="A23" s="81"/>
      <c r="B23" s="58"/>
      <c r="C23" s="63"/>
      <c r="D23" s="63"/>
      <c r="E23" s="71"/>
      <c r="F23" s="85"/>
      <c r="G23" s="173"/>
      <c r="H23" s="86"/>
      <c r="I23" s="133">
        <f t="shared" si="0"/>
        <v>0</v>
      </c>
      <c r="J23" s="86"/>
      <c r="K23" s="134" t="e">
        <f t="shared" si="1"/>
        <v>#DIV/0!</v>
      </c>
      <c r="L23" s="132">
        <f t="shared" si="2"/>
        <v>0</v>
      </c>
      <c r="M23" s="4"/>
      <c r="N23" s="4"/>
    </row>
    <row r="24" spans="1:14">
      <c r="A24" s="81"/>
      <c r="B24" s="58"/>
      <c r="C24" s="63"/>
      <c r="D24" s="63"/>
      <c r="E24" s="71"/>
      <c r="F24" s="85"/>
      <c r="G24" s="173"/>
      <c r="H24" s="86"/>
      <c r="I24" s="133">
        <f t="shared" si="0"/>
        <v>0</v>
      </c>
      <c r="J24" s="86"/>
      <c r="K24" s="134" t="e">
        <f t="shared" si="1"/>
        <v>#DIV/0!</v>
      </c>
      <c r="L24" s="132">
        <f t="shared" si="2"/>
        <v>0</v>
      </c>
      <c r="M24" s="4"/>
      <c r="N24" s="4"/>
    </row>
    <row r="25" spans="1:14">
      <c r="A25" s="81"/>
      <c r="B25" s="58"/>
      <c r="C25" s="63"/>
      <c r="D25" s="63"/>
      <c r="E25" s="71"/>
      <c r="F25" s="85"/>
      <c r="G25" s="173"/>
      <c r="H25" s="86"/>
      <c r="I25" s="133">
        <f t="shared" si="0"/>
        <v>0</v>
      </c>
      <c r="J25" s="86"/>
      <c r="K25" s="134" t="e">
        <f t="shared" si="1"/>
        <v>#DIV/0!</v>
      </c>
      <c r="L25" s="132">
        <f t="shared" si="2"/>
        <v>0</v>
      </c>
      <c r="M25" s="4"/>
      <c r="N25" s="4"/>
    </row>
    <row r="26" spans="1:14">
      <c r="A26" s="81"/>
      <c r="B26" s="58"/>
      <c r="C26" s="63"/>
      <c r="D26" s="63"/>
      <c r="E26" s="71"/>
      <c r="F26" s="85"/>
      <c r="G26" s="173"/>
      <c r="H26" s="86"/>
      <c r="I26" s="133">
        <f t="shared" si="0"/>
        <v>0</v>
      </c>
      <c r="J26" s="86"/>
      <c r="K26" s="134" t="e">
        <f t="shared" si="1"/>
        <v>#DIV/0!</v>
      </c>
      <c r="L26" s="132">
        <f t="shared" si="2"/>
        <v>0</v>
      </c>
      <c r="M26" s="4"/>
      <c r="N26" s="4"/>
    </row>
    <row r="27" spans="1:14">
      <c r="A27" s="81"/>
      <c r="B27" s="58"/>
      <c r="C27" s="63"/>
      <c r="D27" s="63"/>
      <c r="E27" s="71"/>
      <c r="F27" s="85"/>
      <c r="G27" s="173"/>
      <c r="H27" s="86"/>
      <c r="I27" s="133">
        <f t="shared" si="0"/>
        <v>0</v>
      </c>
      <c r="J27" s="86"/>
      <c r="K27" s="134" t="e">
        <f t="shared" si="1"/>
        <v>#DIV/0!</v>
      </c>
      <c r="L27" s="132">
        <f t="shared" si="2"/>
        <v>0</v>
      </c>
      <c r="M27" s="4"/>
      <c r="N27" s="4"/>
    </row>
    <row r="28" spans="1:14">
      <c r="A28" s="81"/>
      <c r="B28" s="58"/>
      <c r="C28" s="63"/>
      <c r="D28" s="63"/>
      <c r="E28" s="71"/>
      <c r="F28" s="85"/>
      <c r="G28" s="173"/>
      <c r="H28" s="86"/>
      <c r="I28" s="133">
        <f t="shared" si="0"/>
        <v>0</v>
      </c>
      <c r="J28" s="86"/>
      <c r="K28" s="134" t="e">
        <f t="shared" si="1"/>
        <v>#DIV/0!</v>
      </c>
      <c r="L28" s="132">
        <f t="shared" si="2"/>
        <v>0</v>
      </c>
      <c r="M28" s="4"/>
      <c r="N28" s="4"/>
    </row>
    <row r="29" spans="1:14">
      <c r="A29" s="81"/>
      <c r="B29" s="58"/>
      <c r="C29" s="63"/>
      <c r="D29" s="63"/>
      <c r="E29" s="71"/>
      <c r="F29" s="85"/>
      <c r="G29" s="173"/>
      <c r="H29" s="86"/>
      <c r="I29" s="133">
        <f t="shared" si="0"/>
        <v>0</v>
      </c>
      <c r="J29" s="86"/>
      <c r="K29" s="134" t="e">
        <f t="shared" si="1"/>
        <v>#DIV/0!</v>
      </c>
      <c r="L29" s="132">
        <f t="shared" si="2"/>
        <v>0</v>
      </c>
      <c r="M29" s="4"/>
      <c r="N29" s="4"/>
    </row>
    <row r="30" spans="1:14">
      <c r="A30" s="81"/>
      <c r="B30" s="58"/>
      <c r="C30" s="63"/>
      <c r="D30" s="63"/>
      <c r="E30" s="71"/>
      <c r="F30" s="85"/>
      <c r="G30" s="173"/>
      <c r="H30" s="86"/>
      <c r="I30" s="133">
        <f t="shared" si="0"/>
        <v>0</v>
      </c>
      <c r="J30" s="86"/>
      <c r="K30" s="134" t="e">
        <f t="shared" si="1"/>
        <v>#DIV/0!</v>
      </c>
      <c r="L30" s="132">
        <f t="shared" si="2"/>
        <v>0</v>
      </c>
      <c r="M30" s="4"/>
      <c r="N30" s="4"/>
    </row>
    <row r="31" spans="1:14">
      <c r="A31" s="81"/>
      <c r="B31" s="58"/>
      <c r="C31" s="63"/>
      <c r="D31" s="63"/>
      <c r="E31" s="71"/>
      <c r="F31" s="85"/>
      <c r="G31" s="173"/>
      <c r="H31" s="86"/>
      <c r="I31" s="133">
        <f t="shared" si="0"/>
        <v>0</v>
      </c>
      <c r="J31" s="86"/>
      <c r="K31" s="134" t="e">
        <f t="shared" si="1"/>
        <v>#DIV/0!</v>
      </c>
      <c r="L31" s="132">
        <f t="shared" si="2"/>
        <v>0</v>
      </c>
      <c r="M31" s="4"/>
      <c r="N31" s="4"/>
    </row>
    <row r="32" spans="1:14">
      <c r="A32" s="81"/>
      <c r="B32" s="58"/>
      <c r="C32" s="63"/>
      <c r="D32" s="63"/>
      <c r="E32" s="71"/>
      <c r="F32" s="85"/>
      <c r="G32" s="173"/>
      <c r="H32" s="86"/>
      <c r="I32" s="133">
        <f t="shared" si="0"/>
        <v>0</v>
      </c>
      <c r="J32" s="86"/>
      <c r="K32" s="134" t="e">
        <f t="shared" si="1"/>
        <v>#DIV/0!</v>
      </c>
      <c r="L32" s="132">
        <f t="shared" si="2"/>
        <v>0</v>
      </c>
      <c r="M32" s="4"/>
      <c r="N32" s="4"/>
    </row>
    <row r="33" spans="1:14">
      <c r="A33" s="81"/>
      <c r="B33" s="58"/>
      <c r="C33" s="63"/>
      <c r="D33" s="63"/>
      <c r="E33" s="71"/>
      <c r="F33" s="85"/>
      <c r="G33" s="173"/>
      <c r="H33" s="86"/>
      <c r="I33" s="133">
        <f t="shared" si="0"/>
        <v>0</v>
      </c>
      <c r="J33" s="86"/>
      <c r="K33" s="134" t="e">
        <f t="shared" si="1"/>
        <v>#DIV/0!</v>
      </c>
      <c r="L33" s="132">
        <f t="shared" si="2"/>
        <v>0</v>
      </c>
      <c r="M33" s="4"/>
      <c r="N33" s="4"/>
    </row>
    <row r="34" spans="1:14">
      <c r="A34" s="81"/>
      <c r="B34" s="58"/>
      <c r="C34" s="63"/>
      <c r="D34" s="63"/>
      <c r="E34" s="71"/>
      <c r="F34" s="85"/>
      <c r="G34" s="173"/>
      <c r="H34" s="86"/>
      <c r="I34" s="133">
        <f t="shared" si="0"/>
        <v>0</v>
      </c>
      <c r="J34" s="86"/>
      <c r="K34" s="134" t="e">
        <f t="shared" si="1"/>
        <v>#DIV/0!</v>
      </c>
      <c r="L34" s="132">
        <f t="shared" si="2"/>
        <v>0</v>
      </c>
      <c r="M34" s="4"/>
      <c r="N34" s="4"/>
    </row>
    <row r="35" spans="1:14">
      <c r="A35" s="81"/>
      <c r="B35" s="58"/>
      <c r="C35" s="63"/>
      <c r="D35" s="63"/>
      <c r="E35" s="71"/>
      <c r="F35" s="85"/>
      <c r="G35" s="173"/>
      <c r="H35" s="86"/>
      <c r="I35" s="133">
        <f t="shared" si="0"/>
        <v>0</v>
      </c>
      <c r="J35" s="86"/>
      <c r="K35" s="134" t="e">
        <f t="shared" si="1"/>
        <v>#DIV/0!</v>
      </c>
      <c r="L35" s="132">
        <f t="shared" si="2"/>
        <v>0</v>
      </c>
      <c r="M35" s="4"/>
      <c r="N35" s="4"/>
    </row>
    <row r="36" spans="1:14">
      <c r="A36" s="81"/>
      <c r="B36" s="58"/>
      <c r="C36" s="63"/>
      <c r="D36" s="63"/>
      <c r="E36" s="71"/>
      <c r="F36" s="85"/>
      <c r="G36" s="173"/>
      <c r="H36" s="86"/>
      <c r="I36" s="133">
        <f t="shared" si="0"/>
        <v>0</v>
      </c>
      <c r="J36" s="86"/>
      <c r="K36" s="134" t="e">
        <f t="shared" si="1"/>
        <v>#DIV/0!</v>
      </c>
      <c r="L36" s="132">
        <f t="shared" si="2"/>
        <v>0</v>
      </c>
      <c r="M36" s="4"/>
      <c r="N36" s="4"/>
    </row>
    <row r="37" spans="1:14">
      <c r="A37" s="81"/>
      <c r="B37" s="58"/>
      <c r="C37" s="63"/>
      <c r="D37" s="63"/>
      <c r="E37" s="71"/>
      <c r="F37" s="85"/>
      <c r="G37" s="173"/>
      <c r="H37" s="86"/>
      <c r="I37" s="133">
        <f t="shared" si="0"/>
        <v>0</v>
      </c>
      <c r="J37" s="86"/>
      <c r="K37" s="134" t="e">
        <f t="shared" si="1"/>
        <v>#DIV/0!</v>
      </c>
      <c r="L37" s="132">
        <f t="shared" si="2"/>
        <v>0</v>
      </c>
      <c r="M37" s="4"/>
      <c r="N37" s="4"/>
    </row>
    <row r="38" spans="1:14">
      <c r="A38" s="81"/>
      <c r="B38" s="58"/>
      <c r="C38" s="63"/>
      <c r="D38" s="63"/>
      <c r="E38" s="71"/>
      <c r="F38" s="85"/>
      <c r="G38" s="173"/>
      <c r="H38" s="86"/>
      <c r="I38" s="133">
        <f t="shared" si="0"/>
        <v>0</v>
      </c>
      <c r="J38" s="86"/>
      <c r="K38" s="134" t="e">
        <f t="shared" si="1"/>
        <v>#DIV/0!</v>
      </c>
      <c r="L38" s="132">
        <f t="shared" si="2"/>
        <v>0</v>
      </c>
      <c r="M38" s="4"/>
      <c r="N38" s="4"/>
    </row>
    <row r="39" spans="1:14">
      <c r="A39" s="81"/>
      <c r="B39" s="64"/>
      <c r="C39" s="65"/>
      <c r="D39" s="65"/>
      <c r="E39" s="71"/>
      <c r="F39" s="85"/>
      <c r="G39" s="175"/>
      <c r="H39" s="86"/>
      <c r="I39" s="133">
        <f t="shared" si="0"/>
        <v>0</v>
      </c>
      <c r="J39" s="86"/>
      <c r="K39" s="134" t="e">
        <f t="shared" si="1"/>
        <v>#DIV/0!</v>
      </c>
      <c r="L39" s="132">
        <f t="shared" si="2"/>
        <v>0</v>
      </c>
      <c r="M39" s="4"/>
      <c r="N39" s="4"/>
    </row>
    <row r="40" spans="1:14">
      <c r="A40" s="81"/>
      <c r="B40" s="64"/>
      <c r="C40" s="65"/>
      <c r="D40" s="65"/>
      <c r="E40" s="71"/>
      <c r="F40" s="85"/>
      <c r="G40" s="175"/>
      <c r="H40" s="86"/>
      <c r="I40" s="133">
        <f t="shared" si="0"/>
        <v>0</v>
      </c>
      <c r="J40" s="86"/>
      <c r="K40" s="134" t="e">
        <f t="shared" si="1"/>
        <v>#DIV/0!</v>
      </c>
      <c r="L40" s="132">
        <f t="shared" si="2"/>
        <v>0</v>
      </c>
      <c r="M40" s="4"/>
      <c r="N40" s="4"/>
    </row>
    <row r="41" spans="1:14">
      <c r="A41" s="81"/>
      <c r="B41" s="64"/>
      <c r="C41" s="65"/>
      <c r="D41" s="65"/>
      <c r="E41" s="71"/>
      <c r="F41" s="85"/>
      <c r="G41" s="175"/>
      <c r="H41" s="86"/>
      <c r="I41" s="133">
        <f t="shared" si="0"/>
        <v>0</v>
      </c>
      <c r="J41" s="86"/>
      <c r="K41" s="134" t="e">
        <f t="shared" si="1"/>
        <v>#DIV/0!</v>
      </c>
      <c r="L41" s="132">
        <f t="shared" si="2"/>
        <v>0</v>
      </c>
      <c r="M41" s="4"/>
      <c r="N41" s="4"/>
    </row>
    <row r="42" spans="1:14">
      <c r="A42" s="81"/>
      <c r="B42" s="64"/>
      <c r="C42" s="65"/>
      <c r="D42" s="65"/>
      <c r="E42" s="71"/>
      <c r="F42" s="85"/>
      <c r="G42" s="175"/>
      <c r="H42" s="86"/>
      <c r="I42" s="133">
        <f t="shared" si="0"/>
        <v>0</v>
      </c>
      <c r="J42" s="86"/>
      <c r="K42" s="134" t="e">
        <f t="shared" si="1"/>
        <v>#DIV/0!</v>
      </c>
      <c r="L42" s="132">
        <f t="shared" si="2"/>
        <v>0</v>
      </c>
      <c r="M42" s="4"/>
      <c r="N42" s="4"/>
    </row>
    <row r="43" spans="1:14">
      <c r="F43" s="68"/>
    </row>
    <row r="45" spans="1:14">
      <c r="F45" s="68"/>
    </row>
  </sheetData>
  <autoFilter ref="A5:L42">
    <sortState ref="A6:L42">
      <sortCondition ref="A5:A42"/>
    </sortState>
  </autoFilter>
  <customSheetViews>
    <customSheetView guid="{3672BE6D-DA44-4F84-8755-BB725FE2CB85}" showPageBreaks="1">
      <selection activeCell="F13" sqref="F13"/>
      <pageMargins left="0" right="0" top="0.5" bottom="0.5" header="0" footer="0"/>
      <printOptions horizontalCentered="1"/>
      <pageSetup paperSize="5" scale="90" orientation="landscape" horizontalDpi="4294967292" r:id="rId1"/>
      <headerFooter alignWithMargins="0">
        <oddHeader>&amp;R&amp;D</oddHeader>
        <oddFooter>&amp;C&amp;F  &amp;A</oddFooter>
      </headerFooter>
    </customSheetView>
    <customSheetView guid="{81E76056-C85E-436A-854B-2AA07CAC339A}" topLeftCell="D1">
      <selection activeCell="J5" sqref="J5"/>
      <pageMargins left="0" right="0" top="0.5" bottom="0.5" header="0" footer="0"/>
      <printOptions horizontalCentered="1"/>
      <pageSetup paperSize="5" scale="90" orientation="landscape" horizontalDpi="4294967292" r:id="rId2"/>
      <headerFooter alignWithMargins="0">
        <oddHeader>&amp;R&amp;D</oddHeader>
        <oddFooter>&amp;C&amp;F  &amp;A</oddFooter>
      </headerFooter>
    </customSheetView>
    <customSheetView guid="{F63CD59A-FA97-46A3-B647-4BF9D9A9FE4F}" showPageBreaks="1" topLeftCell="D1">
      <selection activeCell="J5" sqref="J5"/>
      <pageMargins left="0" right="0" top="0.5" bottom="0.5" header="0" footer="0"/>
      <printOptions horizontalCentered="1"/>
      <pageSetup paperSize="5" scale="90" orientation="landscape" horizontalDpi="4294967292" r:id="rId3"/>
      <headerFooter alignWithMargins="0">
        <oddHeader>&amp;R&amp;D</oddHeader>
        <oddFooter>&amp;C&amp;F  &amp;A</oddFooter>
      </headerFooter>
    </customSheetView>
  </customSheetViews>
  <phoneticPr fontId="0" type="noConversion"/>
  <printOptions horizontalCentered="1"/>
  <pageMargins left="0.7" right="0.7" top="0.75" bottom="0.75" header="0.3" footer="0.3"/>
  <pageSetup scale="61" fitToHeight="0" orientation="landscape" horizontalDpi="1200" verticalDpi="1200" r:id="rId4"/>
  <headerFooter scaleWithDoc="0" alignWithMargins="0">
    <oddHeader>&amp;R&amp;D</oddHeader>
    <oddFooter>&amp;C&amp;F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N47"/>
  <sheetViews>
    <sheetView zoomScaleNormal="100" workbookViewId="0">
      <selection activeCell="E7" sqref="E7"/>
    </sheetView>
  </sheetViews>
  <sheetFormatPr defaultRowHeight="12.75"/>
  <cols>
    <col min="1" max="1" width="8.42578125" customWidth="1"/>
    <col min="2" max="2" width="31.28515625" bestFit="1" customWidth="1"/>
    <col min="3" max="13" width="16" style="11" customWidth="1"/>
    <col min="14" max="14" width="14" style="193" bestFit="1" customWidth="1"/>
  </cols>
  <sheetData>
    <row r="1" spans="1:14" s="4" customFormat="1">
      <c r="A1" s="18" t="str">
        <f>+'Adm Info (1)'!B8</f>
        <v>MRI</v>
      </c>
      <c r="B1" s="18"/>
      <c r="C1" s="213" t="s">
        <v>89</v>
      </c>
      <c r="D1" s="213"/>
      <c r="E1" s="213"/>
      <c r="F1" s="213"/>
      <c r="G1" s="213"/>
      <c r="H1" s="213"/>
      <c r="I1" s="213"/>
      <c r="J1" s="213"/>
      <c r="K1" s="213"/>
      <c r="L1" s="213"/>
      <c r="M1" s="213"/>
      <c r="N1" s="195"/>
    </row>
    <row r="2" spans="1:14" s="4" customFormat="1">
      <c r="A2" s="18">
        <f>+'Adm Info (1)'!B9</f>
        <v>0</v>
      </c>
      <c r="B2" s="18"/>
      <c r="C2" s="213"/>
      <c r="D2" s="213"/>
      <c r="E2" s="213"/>
      <c r="F2" s="213"/>
      <c r="G2" s="213"/>
      <c r="H2" s="213"/>
      <c r="I2" s="213"/>
      <c r="J2" s="213"/>
      <c r="K2" s="213"/>
      <c r="L2" s="213"/>
      <c r="M2" s="213"/>
      <c r="N2" s="195"/>
    </row>
    <row r="3" spans="1:14">
      <c r="C3" s="213"/>
      <c r="D3" s="213"/>
      <c r="E3" s="213"/>
      <c r="F3" s="213"/>
      <c r="G3" s="213"/>
      <c r="H3" s="213"/>
      <c r="I3" s="213"/>
      <c r="J3" s="213"/>
      <c r="K3" s="213"/>
      <c r="L3" s="213"/>
      <c r="M3" s="213"/>
    </row>
    <row r="4" spans="1:14" ht="16.5" thickBot="1">
      <c r="A4" s="14" t="s">
        <v>61</v>
      </c>
      <c r="B4" s="14"/>
    </row>
    <row r="5" spans="1:14" s="80" customFormat="1" ht="27" customHeight="1">
      <c r="B5" s="107"/>
      <c r="C5" s="108" t="s">
        <v>46</v>
      </c>
      <c r="D5" s="108" t="s">
        <v>47</v>
      </c>
      <c r="E5" s="108" t="s">
        <v>48</v>
      </c>
      <c r="F5" s="108" t="s">
        <v>49</v>
      </c>
      <c r="G5" s="108" t="s">
        <v>50</v>
      </c>
      <c r="H5" s="108" t="s">
        <v>51</v>
      </c>
      <c r="I5" s="108" t="s">
        <v>52</v>
      </c>
      <c r="J5" s="108" t="s">
        <v>53</v>
      </c>
      <c r="K5" s="108" t="s">
        <v>54</v>
      </c>
      <c r="L5" s="125" t="s">
        <v>55</v>
      </c>
      <c r="M5" s="181" t="s">
        <v>104</v>
      </c>
      <c r="N5" s="194" t="s">
        <v>105</v>
      </c>
    </row>
    <row r="6" spans="1:14" s="80" customFormat="1" ht="25.5" customHeight="1">
      <c r="A6" s="98"/>
      <c r="B6" s="109" t="s">
        <v>56</v>
      </c>
      <c r="C6" s="104" t="s">
        <v>112</v>
      </c>
      <c r="D6" s="104" t="s">
        <v>115</v>
      </c>
      <c r="E6" s="104" t="s">
        <v>116</v>
      </c>
      <c r="F6" s="104" t="s">
        <v>113</v>
      </c>
      <c r="G6" s="104"/>
      <c r="H6" s="104"/>
      <c r="I6" s="104"/>
      <c r="J6" s="104"/>
      <c r="K6" s="104"/>
      <c r="L6" s="187"/>
      <c r="M6" s="182"/>
      <c r="N6" s="196"/>
    </row>
    <row r="7" spans="1:14" s="100" customFormat="1" ht="25.5" customHeight="1" thickBot="1">
      <c r="A7" s="113" t="s">
        <v>4</v>
      </c>
      <c r="B7" s="110" t="s">
        <v>57</v>
      </c>
      <c r="C7" s="111"/>
      <c r="D7" s="111"/>
      <c r="E7" s="111"/>
      <c r="F7" s="111"/>
      <c r="G7" s="111"/>
      <c r="H7" s="189"/>
      <c r="I7" s="189"/>
      <c r="J7" s="111"/>
      <c r="K7" s="111"/>
      <c r="L7" s="190"/>
      <c r="M7" s="183"/>
      <c r="N7" s="196"/>
    </row>
    <row r="8" spans="1:14">
      <c r="A8" s="94">
        <v>1</v>
      </c>
      <c r="B8" s="135" t="str">
        <f>VLOOKUP(A8,'Service Lines (2)'!A5:B29,2,FALSE)</f>
        <v>MRI</v>
      </c>
      <c r="C8" s="106">
        <v>50</v>
      </c>
      <c r="D8" s="106">
        <v>100</v>
      </c>
      <c r="E8" s="106">
        <v>100</v>
      </c>
      <c r="F8" s="106">
        <v>100</v>
      </c>
      <c r="G8" s="106"/>
      <c r="H8" s="106"/>
      <c r="I8" s="106"/>
      <c r="J8" s="106"/>
      <c r="K8" s="106"/>
      <c r="L8" s="106"/>
      <c r="M8" s="184">
        <f>SUM(C8:L8)*0.01</f>
        <v>3.5</v>
      </c>
      <c r="N8" s="193">
        <f>+M8/$M$37</f>
        <v>1</v>
      </c>
    </row>
    <row r="9" spans="1:14">
      <c r="A9" s="95"/>
      <c r="B9" s="135" t="e">
        <f>VLOOKUP(A9,'Service Lines (2)'!A6:B30,2,FALSE)</f>
        <v>#N/A</v>
      </c>
      <c r="C9" s="102"/>
      <c r="D9" s="102"/>
      <c r="E9" s="102"/>
      <c r="F9" s="102"/>
      <c r="G9" s="102"/>
      <c r="H9" s="102"/>
      <c r="I9" s="102"/>
      <c r="J9" s="102"/>
      <c r="K9" s="102"/>
      <c r="L9" s="188"/>
      <c r="M9" s="184">
        <f t="shared" ref="M9:M36" si="0">SUM(C9:L9)*0.01</f>
        <v>0</v>
      </c>
      <c r="N9" s="193">
        <f t="shared" ref="N9:N36" si="1">+M9/$M$37</f>
        <v>0</v>
      </c>
    </row>
    <row r="10" spans="1:14">
      <c r="A10" s="95"/>
      <c r="B10" s="135" t="e">
        <f>VLOOKUP(A10,'Service Lines (2)'!A7:B31,2,FALSE)</f>
        <v>#N/A</v>
      </c>
      <c r="C10" s="102"/>
      <c r="D10" s="102"/>
      <c r="E10" s="102"/>
      <c r="F10" s="102"/>
      <c r="G10" s="102"/>
      <c r="H10" s="102"/>
      <c r="I10" s="102"/>
      <c r="J10" s="102"/>
      <c r="K10" s="102"/>
      <c r="L10" s="188"/>
      <c r="M10" s="184">
        <f t="shared" si="0"/>
        <v>0</v>
      </c>
      <c r="N10" s="193">
        <f t="shared" si="1"/>
        <v>0</v>
      </c>
    </row>
    <row r="11" spans="1:14">
      <c r="A11" s="95"/>
      <c r="B11" s="135" t="e">
        <f>VLOOKUP(A11,'Service Lines (2)'!A8:B32,2,FALSE)</f>
        <v>#N/A</v>
      </c>
      <c r="C11" s="102"/>
      <c r="D11" s="102"/>
      <c r="E11" s="102"/>
      <c r="F11" s="102"/>
      <c r="G11" s="102"/>
      <c r="H11" s="102"/>
      <c r="I11" s="102"/>
      <c r="J11" s="102"/>
      <c r="K11" s="102"/>
      <c r="L11" s="188"/>
      <c r="M11" s="184">
        <f t="shared" si="0"/>
        <v>0</v>
      </c>
      <c r="N11" s="193">
        <f t="shared" si="1"/>
        <v>0</v>
      </c>
    </row>
    <row r="12" spans="1:14">
      <c r="A12" s="95"/>
      <c r="B12" s="135" t="e">
        <f>VLOOKUP(A12,'Service Lines (2)'!A9:B33,2,FALSE)</f>
        <v>#N/A</v>
      </c>
      <c r="C12" s="103"/>
      <c r="D12" s="103"/>
      <c r="E12" s="103"/>
      <c r="F12" s="103"/>
      <c r="G12" s="103"/>
      <c r="H12" s="103"/>
      <c r="I12" s="103"/>
      <c r="J12" s="103"/>
      <c r="K12" s="103"/>
      <c r="L12" s="103"/>
      <c r="M12" s="184">
        <f t="shared" si="0"/>
        <v>0</v>
      </c>
      <c r="N12" s="193">
        <f t="shared" si="1"/>
        <v>0</v>
      </c>
    </row>
    <row r="13" spans="1:14">
      <c r="A13" s="96"/>
      <c r="B13" s="135" t="e">
        <f>VLOOKUP(A13,'Service Lines (2)'!A10:B34,2,FALSE)</f>
        <v>#N/A</v>
      </c>
      <c r="C13" s="103"/>
      <c r="D13" s="103"/>
      <c r="E13" s="103"/>
      <c r="F13" s="103"/>
      <c r="G13" s="103"/>
      <c r="H13" s="103"/>
      <c r="I13" s="103"/>
      <c r="J13" s="103"/>
      <c r="K13" s="103"/>
      <c r="L13" s="103"/>
      <c r="M13" s="184">
        <f t="shared" si="0"/>
        <v>0</v>
      </c>
      <c r="N13" s="193">
        <f t="shared" si="1"/>
        <v>0</v>
      </c>
    </row>
    <row r="14" spans="1:14">
      <c r="A14" s="96"/>
      <c r="B14" s="135" t="e">
        <f>VLOOKUP(A14,'Service Lines (2)'!A11:B35,2,FALSE)</f>
        <v>#N/A</v>
      </c>
      <c r="C14" s="103"/>
      <c r="D14" s="103"/>
      <c r="E14" s="103"/>
      <c r="F14" s="103"/>
      <c r="G14" s="103"/>
      <c r="H14" s="103"/>
      <c r="I14" s="103"/>
      <c r="J14" s="103"/>
      <c r="K14" s="103"/>
      <c r="L14" s="103"/>
      <c r="M14" s="184">
        <f t="shared" si="0"/>
        <v>0</v>
      </c>
      <c r="N14" s="193">
        <f t="shared" si="1"/>
        <v>0</v>
      </c>
    </row>
    <row r="15" spans="1:14">
      <c r="A15" s="96"/>
      <c r="B15" s="135" t="e">
        <f>VLOOKUP(A15,'Service Lines (2)'!A12:B36,2,FALSE)</f>
        <v>#N/A</v>
      </c>
      <c r="C15" s="103"/>
      <c r="D15" s="103"/>
      <c r="E15" s="103"/>
      <c r="F15" s="103"/>
      <c r="G15" s="103"/>
      <c r="H15" s="103"/>
      <c r="I15" s="103"/>
      <c r="J15" s="103"/>
      <c r="K15" s="103"/>
      <c r="L15" s="103"/>
      <c r="M15" s="184">
        <f t="shared" si="0"/>
        <v>0</v>
      </c>
      <c r="N15" s="193">
        <f t="shared" si="1"/>
        <v>0</v>
      </c>
    </row>
    <row r="16" spans="1:14">
      <c r="A16" s="96"/>
      <c r="B16" s="135" t="e">
        <f>VLOOKUP(A16,'Service Lines (2)'!A13:B37,2,FALSE)</f>
        <v>#N/A</v>
      </c>
      <c r="C16" s="103"/>
      <c r="D16" s="103"/>
      <c r="E16" s="103"/>
      <c r="F16" s="103"/>
      <c r="G16" s="103"/>
      <c r="H16" s="103"/>
      <c r="I16" s="103"/>
      <c r="J16" s="103"/>
      <c r="K16" s="103"/>
      <c r="L16" s="103"/>
      <c r="M16" s="184">
        <f t="shared" si="0"/>
        <v>0</v>
      </c>
      <c r="N16" s="193">
        <f t="shared" si="1"/>
        <v>0</v>
      </c>
    </row>
    <row r="17" spans="1:14">
      <c r="A17" s="96"/>
      <c r="B17" s="135" t="e">
        <f>VLOOKUP(A17,'Service Lines (2)'!A14:B38,2,FALSE)</f>
        <v>#N/A</v>
      </c>
      <c r="C17" s="103"/>
      <c r="D17" s="103"/>
      <c r="E17" s="103"/>
      <c r="F17" s="103"/>
      <c r="G17" s="103"/>
      <c r="H17" s="103"/>
      <c r="I17" s="103"/>
      <c r="J17" s="103"/>
      <c r="K17" s="103"/>
      <c r="L17" s="103"/>
      <c r="M17" s="184">
        <f t="shared" si="0"/>
        <v>0</v>
      </c>
      <c r="N17" s="193">
        <f t="shared" si="1"/>
        <v>0</v>
      </c>
    </row>
    <row r="18" spans="1:14">
      <c r="A18" s="96"/>
      <c r="B18" s="135" t="e">
        <f>VLOOKUP(A18,'Service Lines (2)'!A15:B39,2,FALSE)</f>
        <v>#N/A</v>
      </c>
      <c r="C18" s="103"/>
      <c r="D18" s="103"/>
      <c r="E18" s="103"/>
      <c r="F18" s="103"/>
      <c r="G18" s="103"/>
      <c r="H18" s="103"/>
      <c r="I18" s="103"/>
      <c r="J18" s="103"/>
      <c r="K18" s="103"/>
      <c r="L18" s="103"/>
      <c r="M18" s="184">
        <f t="shared" si="0"/>
        <v>0</v>
      </c>
      <c r="N18" s="193">
        <f t="shared" si="1"/>
        <v>0</v>
      </c>
    </row>
    <row r="19" spans="1:14">
      <c r="A19" s="96"/>
      <c r="B19" s="135" t="e">
        <f>VLOOKUP(A19,'Service Lines (2)'!A16:B40,2,FALSE)</f>
        <v>#N/A</v>
      </c>
      <c r="C19" s="103"/>
      <c r="D19" s="103"/>
      <c r="E19" s="103"/>
      <c r="F19" s="103"/>
      <c r="G19" s="103"/>
      <c r="H19" s="103"/>
      <c r="I19" s="103"/>
      <c r="J19" s="103"/>
      <c r="K19" s="103"/>
      <c r="L19" s="103"/>
      <c r="M19" s="184">
        <f t="shared" si="0"/>
        <v>0</v>
      </c>
      <c r="N19" s="193">
        <f t="shared" si="1"/>
        <v>0</v>
      </c>
    </row>
    <row r="20" spans="1:14">
      <c r="A20" s="96"/>
      <c r="B20" s="135" t="e">
        <f>VLOOKUP(A20,'Service Lines (2)'!A17:B41,2,FALSE)</f>
        <v>#N/A</v>
      </c>
      <c r="C20" s="103"/>
      <c r="D20" s="103"/>
      <c r="E20" s="103"/>
      <c r="F20" s="103"/>
      <c r="G20" s="103"/>
      <c r="H20" s="103"/>
      <c r="I20" s="103"/>
      <c r="J20" s="103"/>
      <c r="K20" s="103"/>
      <c r="L20" s="103"/>
      <c r="M20" s="184">
        <f t="shared" si="0"/>
        <v>0</v>
      </c>
      <c r="N20" s="193">
        <f t="shared" si="1"/>
        <v>0</v>
      </c>
    </row>
    <row r="21" spans="1:14">
      <c r="A21" s="96"/>
      <c r="B21" s="135" t="e">
        <f>VLOOKUP(A21,'Service Lines (2)'!A18:B42,2,FALSE)</f>
        <v>#N/A</v>
      </c>
      <c r="C21" s="103"/>
      <c r="D21" s="103"/>
      <c r="E21" s="103"/>
      <c r="F21" s="103"/>
      <c r="G21" s="103"/>
      <c r="H21" s="103"/>
      <c r="I21" s="103"/>
      <c r="J21" s="103"/>
      <c r="K21" s="103"/>
      <c r="L21" s="103"/>
      <c r="M21" s="184">
        <f t="shared" si="0"/>
        <v>0</v>
      </c>
      <c r="N21" s="193">
        <f t="shared" si="1"/>
        <v>0</v>
      </c>
    </row>
    <row r="22" spans="1:14">
      <c r="A22" s="96"/>
      <c r="B22" s="135" t="e">
        <f>VLOOKUP(A22,'Service Lines (2)'!A19:B43,2,FALSE)</f>
        <v>#N/A</v>
      </c>
      <c r="C22" s="103"/>
      <c r="D22" s="103"/>
      <c r="E22" s="103"/>
      <c r="F22" s="103"/>
      <c r="G22" s="103"/>
      <c r="H22" s="103"/>
      <c r="I22" s="103"/>
      <c r="J22" s="103"/>
      <c r="K22" s="103"/>
      <c r="L22" s="103"/>
      <c r="M22" s="184">
        <f t="shared" si="0"/>
        <v>0</v>
      </c>
      <c r="N22" s="193">
        <f t="shared" si="1"/>
        <v>0</v>
      </c>
    </row>
    <row r="23" spans="1:14">
      <c r="A23" s="96"/>
      <c r="B23" s="135" t="e">
        <f>VLOOKUP(A23,'Service Lines (2)'!A20:B44,2,FALSE)</f>
        <v>#N/A</v>
      </c>
      <c r="C23" s="103"/>
      <c r="D23" s="103"/>
      <c r="E23" s="103"/>
      <c r="F23" s="103"/>
      <c r="G23" s="103"/>
      <c r="H23" s="103"/>
      <c r="I23" s="103"/>
      <c r="J23" s="103"/>
      <c r="K23" s="103"/>
      <c r="L23" s="103"/>
      <c r="M23" s="184">
        <f t="shared" si="0"/>
        <v>0</v>
      </c>
      <c r="N23" s="193">
        <f t="shared" si="1"/>
        <v>0</v>
      </c>
    </row>
    <row r="24" spans="1:14">
      <c r="A24" s="96"/>
      <c r="B24" s="135" t="e">
        <f>VLOOKUP(A24,'Service Lines (2)'!A21:B45,2,FALSE)</f>
        <v>#N/A</v>
      </c>
      <c r="C24" s="103"/>
      <c r="D24" s="103"/>
      <c r="E24" s="103"/>
      <c r="F24" s="103"/>
      <c r="G24" s="103"/>
      <c r="H24" s="103"/>
      <c r="I24" s="103"/>
      <c r="J24" s="103"/>
      <c r="K24" s="103"/>
      <c r="L24" s="103"/>
      <c r="M24" s="184">
        <f t="shared" si="0"/>
        <v>0</v>
      </c>
      <c r="N24" s="193">
        <f t="shared" si="1"/>
        <v>0</v>
      </c>
    </row>
    <row r="25" spans="1:14">
      <c r="A25" s="96"/>
      <c r="B25" s="135" t="e">
        <f>VLOOKUP(A25,'Service Lines (2)'!A22:B46,2,FALSE)</f>
        <v>#N/A</v>
      </c>
      <c r="C25" s="103"/>
      <c r="D25" s="103"/>
      <c r="E25" s="103"/>
      <c r="F25" s="103"/>
      <c r="G25" s="103"/>
      <c r="H25" s="103"/>
      <c r="I25" s="103"/>
      <c r="J25" s="103"/>
      <c r="K25" s="103"/>
      <c r="L25" s="103"/>
      <c r="M25" s="184">
        <f t="shared" si="0"/>
        <v>0</v>
      </c>
      <c r="N25" s="193">
        <f t="shared" si="1"/>
        <v>0</v>
      </c>
    </row>
    <row r="26" spans="1:14">
      <c r="A26" s="96"/>
      <c r="B26" s="135" t="e">
        <f>VLOOKUP(A26,'Service Lines (2)'!A23:B47,2,FALSE)</f>
        <v>#N/A</v>
      </c>
      <c r="C26" s="103"/>
      <c r="D26" s="103"/>
      <c r="E26" s="103"/>
      <c r="F26" s="103"/>
      <c r="G26" s="103"/>
      <c r="H26" s="103"/>
      <c r="I26" s="103"/>
      <c r="J26" s="103"/>
      <c r="K26" s="103"/>
      <c r="L26" s="103"/>
      <c r="M26" s="184">
        <f t="shared" si="0"/>
        <v>0</v>
      </c>
      <c r="N26" s="193">
        <f t="shared" si="1"/>
        <v>0</v>
      </c>
    </row>
    <row r="27" spans="1:14">
      <c r="A27" s="96"/>
      <c r="B27" s="135" t="e">
        <f>VLOOKUP(A27,'Service Lines (2)'!A24:B48,2,FALSE)</f>
        <v>#N/A</v>
      </c>
      <c r="C27" s="103"/>
      <c r="D27" s="103"/>
      <c r="E27" s="103"/>
      <c r="F27" s="103"/>
      <c r="G27" s="103"/>
      <c r="H27" s="103"/>
      <c r="I27" s="103"/>
      <c r="J27" s="103"/>
      <c r="K27" s="103"/>
      <c r="L27" s="103"/>
      <c r="M27" s="184">
        <f t="shared" si="0"/>
        <v>0</v>
      </c>
      <c r="N27" s="193">
        <f t="shared" si="1"/>
        <v>0</v>
      </c>
    </row>
    <row r="28" spans="1:14">
      <c r="A28" s="96"/>
      <c r="B28" s="135" t="e">
        <f>VLOOKUP(A28,'Service Lines (2)'!A25:B49,2,FALSE)</f>
        <v>#N/A</v>
      </c>
      <c r="C28" s="103"/>
      <c r="D28" s="103"/>
      <c r="E28" s="103"/>
      <c r="F28" s="103"/>
      <c r="G28" s="103"/>
      <c r="H28" s="103"/>
      <c r="I28" s="103"/>
      <c r="J28" s="103"/>
      <c r="K28" s="103"/>
      <c r="L28" s="103"/>
      <c r="M28" s="184">
        <f t="shared" si="0"/>
        <v>0</v>
      </c>
      <c r="N28" s="193">
        <f t="shared" si="1"/>
        <v>0</v>
      </c>
    </row>
    <row r="29" spans="1:14">
      <c r="A29" s="96"/>
      <c r="B29" s="135" t="e">
        <f>VLOOKUP(A29,'Service Lines (2)'!A26:B50,2,FALSE)</f>
        <v>#N/A</v>
      </c>
      <c r="C29" s="103"/>
      <c r="D29" s="103"/>
      <c r="E29" s="103"/>
      <c r="F29" s="103"/>
      <c r="G29" s="103"/>
      <c r="H29" s="103"/>
      <c r="I29" s="103"/>
      <c r="J29" s="103"/>
      <c r="K29" s="103"/>
      <c r="L29" s="103"/>
      <c r="M29" s="184">
        <f t="shared" si="0"/>
        <v>0</v>
      </c>
      <c r="N29" s="193">
        <f t="shared" si="1"/>
        <v>0</v>
      </c>
    </row>
    <row r="30" spans="1:14">
      <c r="A30" s="96"/>
      <c r="B30" s="135" t="e">
        <f>VLOOKUP(A30,'Service Lines (2)'!A27:B51,2,FALSE)</f>
        <v>#N/A</v>
      </c>
      <c r="C30" s="103"/>
      <c r="D30" s="103"/>
      <c r="E30" s="103"/>
      <c r="F30" s="103"/>
      <c r="G30" s="103"/>
      <c r="H30" s="103"/>
      <c r="I30" s="103"/>
      <c r="J30" s="103"/>
      <c r="K30" s="103"/>
      <c r="L30" s="103"/>
      <c r="M30" s="184">
        <f t="shared" si="0"/>
        <v>0</v>
      </c>
      <c r="N30" s="193">
        <f t="shared" si="1"/>
        <v>0</v>
      </c>
    </row>
    <row r="31" spans="1:14">
      <c r="A31" s="96"/>
      <c r="B31" s="135" t="e">
        <f>VLOOKUP(A31,'Service Lines (2)'!A28:B52,2,FALSE)</f>
        <v>#N/A</v>
      </c>
      <c r="C31" s="103"/>
      <c r="D31" s="103"/>
      <c r="E31" s="103"/>
      <c r="F31" s="103"/>
      <c r="G31" s="103"/>
      <c r="H31" s="103"/>
      <c r="I31" s="103"/>
      <c r="J31" s="103"/>
      <c r="K31" s="103"/>
      <c r="L31" s="103"/>
      <c r="M31" s="184">
        <f t="shared" si="0"/>
        <v>0</v>
      </c>
      <c r="N31" s="193">
        <f t="shared" si="1"/>
        <v>0</v>
      </c>
    </row>
    <row r="32" spans="1:14">
      <c r="A32" s="96"/>
      <c r="B32" s="135" t="e">
        <f>VLOOKUP(A32,'Service Lines (2)'!A29:B53,2,FALSE)</f>
        <v>#N/A</v>
      </c>
      <c r="C32" s="103"/>
      <c r="D32" s="103"/>
      <c r="E32" s="103"/>
      <c r="F32" s="103"/>
      <c r="G32" s="103"/>
      <c r="H32" s="103"/>
      <c r="I32" s="103"/>
      <c r="J32" s="103"/>
      <c r="K32" s="103"/>
      <c r="L32" s="103"/>
      <c r="M32" s="184">
        <f t="shared" si="0"/>
        <v>0</v>
      </c>
      <c r="N32" s="193">
        <f t="shared" si="1"/>
        <v>0</v>
      </c>
    </row>
    <row r="33" spans="1:14">
      <c r="A33" s="96"/>
      <c r="B33" s="135" t="e">
        <f>VLOOKUP(A33,'Service Lines (2)'!A30:B54,2,FALSE)</f>
        <v>#N/A</v>
      </c>
      <c r="C33" s="103"/>
      <c r="D33" s="103"/>
      <c r="E33" s="103"/>
      <c r="F33" s="103"/>
      <c r="G33" s="103"/>
      <c r="H33" s="103"/>
      <c r="I33" s="103"/>
      <c r="J33" s="103"/>
      <c r="K33" s="103"/>
      <c r="L33" s="103"/>
      <c r="M33" s="184">
        <f t="shared" si="0"/>
        <v>0</v>
      </c>
      <c r="N33" s="193">
        <f t="shared" si="1"/>
        <v>0</v>
      </c>
    </row>
    <row r="34" spans="1:14">
      <c r="A34" s="96"/>
      <c r="B34" s="135" t="e">
        <f>VLOOKUP(A34,'Service Lines (2)'!A30:B55,2,FALSE)</f>
        <v>#N/A</v>
      </c>
      <c r="C34" s="103"/>
      <c r="D34" s="103"/>
      <c r="E34" s="103"/>
      <c r="F34" s="103"/>
      <c r="G34" s="103"/>
      <c r="H34" s="103"/>
      <c r="I34" s="103"/>
      <c r="J34" s="103"/>
      <c r="K34" s="103"/>
      <c r="L34" s="103"/>
      <c r="M34" s="184">
        <f t="shared" si="0"/>
        <v>0</v>
      </c>
      <c r="N34" s="193">
        <f t="shared" si="1"/>
        <v>0</v>
      </c>
    </row>
    <row r="35" spans="1:14">
      <c r="A35" s="96"/>
      <c r="B35" s="135" t="e">
        <f>VLOOKUP(A35,'Service Lines (2)'!A30:B56,2,FALSE)</f>
        <v>#N/A</v>
      </c>
      <c r="C35" s="103"/>
      <c r="D35" s="103"/>
      <c r="E35" s="103"/>
      <c r="F35" s="103"/>
      <c r="G35" s="103"/>
      <c r="H35" s="103"/>
      <c r="I35" s="103"/>
      <c r="J35" s="103"/>
      <c r="K35" s="103"/>
      <c r="L35" s="103"/>
      <c r="M35" s="184">
        <f t="shared" si="0"/>
        <v>0</v>
      </c>
      <c r="N35" s="193">
        <f t="shared" si="1"/>
        <v>0</v>
      </c>
    </row>
    <row r="36" spans="1:14">
      <c r="A36" s="96"/>
      <c r="B36" s="135" t="e">
        <f>VLOOKUP(A36,'Service Lines (2)'!A30:B57,2,FALSE)</f>
        <v>#N/A</v>
      </c>
      <c r="C36" s="103"/>
      <c r="D36" s="103"/>
      <c r="E36" s="103"/>
      <c r="F36" s="103"/>
      <c r="G36" s="103"/>
      <c r="H36" s="103"/>
      <c r="I36" s="103"/>
      <c r="J36" s="103"/>
      <c r="K36" s="103"/>
      <c r="L36" s="103"/>
      <c r="M36" s="184">
        <f t="shared" si="0"/>
        <v>0</v>
      </c>
      <c r="N36" s="193">
        <f t="shared" si="1"/>
        <v>0</v>
      </c>
    </row>
    <row r="37" spans="1:14">
      <c r="A37" s="4"/>
      <c r="B37" s="112" t="s">
        <v>62</v>
      </c>
      <c r="C37" s="10">
        <f>SUM(C8:C36)-100</f>
        <v>-50</v>
      </c>
      <c r="D37" s="10">
        <f t="shared" ref="D37:K37" si="2">SUM(D8:D36)-100</f>
        <v>0</v>
      </c>
      <c r="E37" s="10">
        <f t="shared" si="2"/>
        <v>0</v>
      </c>
      <c r="F37" s="10">
        <f t="shared" si="2"/>
        <v>0</v>
      </c>
      <c r="G37" s="10">
        <f t="shared" si="2"/>
        <v>-100</v>
      </c>
      <c r="H37" s="10">
        <f t="shared" si="2"/>
        <v>-100</v>
      </c>
      <c r="I37" s="10">
        <f t="shared" si="2"/>
        <v>-100</v>
      </c>
      <c r="J37" s="10">
        <f t="shared" si="2"/>
        <v>-100</v>
      </c>
      <c r="K37" s="10">
        <f t="shared" si="2"/>
        <v>-100</v>
      </c>
      <c r="L37" s="10">
        <f t="shared" ref="L37" si="3">SUM(L8:L36)-100</f>
        <v>-100</v>
      </c>
      <c r="M37" s="10">
        <f>SUM(M8:M36)</f>
        <v>3.5</v>
      </c>
    </row>
    <row r="38" spans="1:14">
      <c r="A38" s="4"/>
      <c r="B38" s="112" t="s">
        <v>96</v>
      </c>
      <c r="C38" s="180">
        <f>(100+C37)*0.01</f>
        <v>0.5</v>
      </c>
      <c r="D38" s="180">
        <f t="shared" ref="D38:F38" si="4">(100+D37)*0.01</f>
        <v>1</v>
      </c>
      <c r="E38" s="180">
        <f t="shared" si="4"/>
        <v>1</v>
      </c>
      <c r="F38" s="180">
        <f t="shared" si="4"/>
        <v>1</v>
      </c>
      <c r="G38" s="180">
        <f t="shared" ref="G38" si="5">(100+G37)*0.01</f>
        <v>0</v>
      </c>
      <c r="H38" s="180">
        <f t="shared" ref="H38" si="6">(100+H37)*0.01</f>
        <v>0</v>
      </c>
      <c r="I38" s="180">
        <f t="shared" ref="I38" si="7">(100+I37)*0.01</f>
        <v>0</v>
      </c>
      <c r="J38" s="180">
        <f t="shared" ref="J38" si="8">(100+J37)*0.01</f>
        <v>0</v>
      </c>
      <c r="K38" s="180">
        <f t="shared" ref="K38:L38" si="9">(100+K37)*0.01</f>
        <v>0</v>
      </c>
      <c r="L38" s="180">
        <f t="shared" si="9"/>
        <v>0</v>
      </c>
      <c r="M38" s="10">
        <f>SUM(C38:L38)</f>
        <v>3.5</v>
      </c>
    </row>
    <row r="39" spans="1:14">
      <c r="A39" s="4"/>
      <c r="B39" s="112" t="s">
        <v>97</v>
      </c>
      <c r="C39" s="180">
        <f>1790*C38</f>
        <v>895</v>
      </c>
      <c r="D39" s="180">
        <f t="shared" ref="D39:K39" si="10">1790*D38</f>
        <v>1790</v>
      </c>
      <c r="E39" s="180">
        <f t="shared" si="10"/>
        <v>1790</v>
      </c>
      <c r="F39" s="180">
        <f t="shared" si="10"/>
        <v>1790</v>
      </c>
      <c r="G39" s="180">
        <f t="shared" si="10"/>
        <v>0</v>
      </c>
      <c r="H39" s="180">
        <f t="shared" si="10"/>
        <v>0</v>
      </c>
      <c r="I39" s="180">
        <f t="shared" si="10"/>
        <v>0</v>
      </c>
      <c r="J39" s="180">
        <f t="shared" si="10"/>
        <v>0</v>
      </c>
      <c r="K39" s="180">
        <f t="shared" si="10"/>
        <v>0</v>
      </c>
      <c r="L39" s="180">
        <f t="shared" ref="L39" si="11">1790*L38</f>
        <v>0</v>
      </c>
      <c r="M39" s="10">
        <f>SUM(C39:K39)</f>
        <v>6265</v>
      </c>
    </row>
    <row r="41" spans="1:14" ht="18" customHeight="1" thickBot="1">
      <c r="A41" s="26" t="s">
        <v>20</v>
      </c>
      <c r="B41" s="26"/>
    </row>
    <row r="42" spans="1:14" ht="18" customHeight="1">
      <c r="A42" s="207"/>
      <c r="B42" s="208"/>
      <c r="C42" s="208"/>
      <c r="D42" s="208"/>
      <c r="E42" s="208"/>
      <c r="F42" s="208"/>
      <c r="G42" s="208"/>
      <c r="H42" s="208"/>
      <c r="I42" s="208"/>
      <c r="J42" s="208"/>
      <c r="K42" s="208"/>
      <c r="L42" s="208"/>
      <c r="M42" s="209"/>
    </row>
    <row r="43" spans="1:14" ht="12.75" customHeight="1" thickBot="1">
      <c r="A43" s="210"/>
      <c r="B43" s="211"/>
      <c r="C43" s="211"/>
      <c r="D43" s="211"/>
      <c r="E43" s="211"/>
      <c r="F43" s="211"/>
      <c r="G43" s="211"/>
      <c r="H43" s="211"/>
      <c r="I43" s="211"/>
      <c r="J43" s="211"/>
      <c r="K43" s="211"/>
      <c r="L43" s="211"/>
      <c r="M43" s="212"/>
    </row>
    <row r="45" spans="1:14">
      <c r="A45" s="9"/>
      <c r="B45" s="9"/>
    </row>
    <row r="46" spans="1:14">
      <c r="A46" t="s">
        <v>0</v>
      </c>
    </row>
    <row r="47" spans="1:14" ht="18">
      <c r="A47" s="12"/>
      <c r="B47" s="12"/>
    </row>
  </sheetData>
  <customSheetViews>
    <customSheetView guid="{3672BE6D-DA44-4F84-8755-BB725FE2CB85}" showPageBreaks="1">
      <pane ySplit="7" topLeftCell="A8" activePane="bottomLeft" state="frozen"/>
      <selection pane="bottomLeft" activeCell="A18" sqref="A18"/>
      <pageMargins left="0.5" right="0" top="0.5" bottom="0" header="0" footer="0.25"/>
      <printOptions horizontalCentered="1"/>
      <pageSetup paperSize="5" scale="90" orientation="landscape" horizontalDpi="4294967292" r:id="rId1"/>
      <headerFooter alignWithMargins="0">
        <oddHeader>&amp;R&amp;D</oddHeader>
        <oddFooter>&amp;C&amp;F  &amp;A</oddFooter>
      </headerFooter>
    </customSheetView>
    <customSheetView guid="{81E76056-C85E-436A-854B-2AA07CAC339A}" topLeftCell="C1">
      <pane ySplit="7" topLeftCell="A8" activePane="bottomLeft" state="frozen"/>
      <selection pane="bottomLeft" activeCell="E15" sqref="E15"/>
      <pageMargins left="0.5" right="0" top="0.5" bottom="0" header="0" footer="0.25"/>
      <printOptions horizontalCentered="1"/>
      <pageSetup paperSize="5" scale="90" orientation="landscape" horizontalDpi="4294967292" r:id="rId2"/>
      <headerFooter alignWithMargins="0">
        <oddHeader>&amp;R&amp;D</oddHeader>
        <oddFooter>&amp;C&amp;F  &amp;A</oddFooter>
      </headerFooter>
    </customSheetView>
    <customSheetView guid="{F63CD59A-FA97-46A3-B647-4BF9D9A9FE4F}" showPageBreaks="1" topLeftCell="C1">
      <pane ySplit="7" topLeftCell="A8" activePane="bottomLeft" state="frozen"/>
      <selection pane="bottomLeft" activeCell="E15" sqref="E15"/>
      <pageMargins left="0.5" right="0" top="0.5" bottom="0" header="0" footer="0.25"/>
      <printOptions horizontalCentered="1"/>
      <pageSetup paperSize="5" scale="90" orientation="landscape" horizontalDpi="4294967292" r:id="rId3"/>
      <headerFooter alignWithMargins="0">
        <oddHeader>&amp;R&amp;D</oddHeader>
        <oddFooter>&amp;C&amp;F  &amp;A</oddFooter>
      </headerFooter>
    </customSheetView>
  </customSheetViews>
  <mergeCells count="2">
    <mergeCell ref="A42:M43"/>
    <mergeCell ref="C1:M3"/>
  </mergeCells>
  <phoneticPr fontId="0" type="noConversion"/>
  <conditionalFormatting sqref="M38:M39 C37:L39">
    <cfRule type="colorScale" priority="1">
      <colorScale>
        <cfvo type="min"/>
        <cfvo type="percentile" val="50"/>
        <cfvo type="max"/>
        <color rgb="FFF8696B"/>
        <color rgb="FFFFEB84"/>
        <color rgb="FF63BE7B"/>
      </colorScale>
    </cfRule>
  </conditionalFormatting>
  <printOptions horizontalCentered="1"/>
  <pageMargins left="0.5" right="0" top="0.5" bottom="0" header="0" footer="0.25"/>
  <pageSetup scale="44" orientation="landscape" horizontalDpi="1200" verticalDpi="1200" r:id="rId4"/>
  <headerFooter alignWithMargins="0">
    <oddHeader>&amp;R&amp;D</oddHeader>
    <oddFooter>&amp;C&amp;F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M42"/>
  <sheetViews>
    <sheetView zoomScaleNormal="100" workbookViewId="0">
      <selection activeCell="E6" sqref="E6"/>
    </sheetView>
  </sheetViews>
  <sheetFormatPr defaultRowHeight="12.75"/>
  <cols>
    <col min="2" max="2" width="31.28515625" bestFit="1" customWidth="1"/>
    <col min="3" max="13" width="15.42578125" customWidth="1"/>
  </cols>
  <sheetData>
    <row r="1" spans="1:13" s="4" customFormat="1">
      <c r="A1" s="18" t="str">
        <f>+'Adm Info (1)'!B8</f>
        <v>MRI</v>
      </c>
      <c r="B1" s="18"/>
      <c r="C1" s="93" t="str">
        <f>+'Adm Info (1)'!B7</f>
        <v>FY 2017</v>
      </c>
      <c r="D1" s="115" t="s">
        <v>63</v>
      </c>
      <c r="E1" s="136">
        <v>0.37</v>
      </c>
      <c r="F1" s="99"/>
      <c r="G1" s="99"/>
      <c r="H1" s="99"/>
      <c r="I1" s="99"/>
      <c r="J1" s="99"/>
      <c r="K1" s="99"/>
      <c r="L1" s="99"/>
    </row>
    <row r="2" spans="1:13" s="4" customFormat="1">
      <c r="A2" s="18">
        <f>+'Adm Info (1)'!B9</f>
        <v>0</v>
      </c>
      <c r="B2" s="18"/>
      <c r="C2" s="99"/>
      <c r="D2" s="99"/>
      <c r="E2" s="99"/>
      <c r="F2" s="99"/>
      <c r="G2" s="99"/>
      <c r="H2" s="99"/>
      <c r="I2" s="99"/>
      <c r="J2" s="99"/>
      <c r="K2" s="99"/>
      <c r="L2" s="99"/>
    </row>
    <row r="3" spans="1:13">
      <c r="C3" s="11"/>
      <c r="D3" s="11"/>
      <c r="E3" s="11"/>
      <c r="F3" s="11"/>
      <c r="G3" s="11"/>
      <c r="H3" s="11"/>
      <c r="I3" s="11"/>
      <c r="J3" s="11"/>
      <c r="K3" s="11"/>
      <c r="L3" s="11"/>
    </row>
    <row r="4" spans="1:13" ht="16.5" thickBot="1">
      <c r="A4" s="14" t="s">
        <v>61</v>
      </c>
      <c r="B4" s="14"/>
      <c r="C4" s="11"/>
      <c r="D4" s="11"/>
      <c r="E4" s="11"/>
      <c r="F4" s="11"/>
      <c r="G4" s="11"/>
      <c r="H4" s="11"/>
      <c r="I4" s="11"/>
      <c r="J4" s="11"/>
      <c r="K4" s="11"/>
      <c r="L4" s="11"/>
    </row>
    <row r="5" spans="1:13" s="80" customFormat="1" ht="27" customHeight="1">
      <c r="B5" s="116"/>
      <c r="C5" s="108" t="s">
        <v>46</v>
      </c>
      <c r="D5" s="108" t="s">
        <v>47</v>
      </c>
      <c r="E5" s="108" t="s">
        <v>48</v>
      </c>
      <c r="F5" s="108" t="s">
        <v>49</v>
      </c>
      <c r="G5" s="108" t="s">
        <v>50</v>
      </c>
      <c r="H5" s="108" t="s">
        <v>51</v>
      </c>
      <c r="I5" s="108" t="s">
        <v>52</v>
      </c>
      <c r="J5" s="108" t="s">
        <v>53</v>
      </c>
      <c r="K5" s="108" t="s">
        <v>54</v>
      </c>
      <c r="L5" s="125" t="s">
        <v>55</v>
      </c>
      <c r="M5" s="147" t="s">
        <v>58</v>
      </c>
    </row>
    <row r="6" spans="1:13" s="80" customFormat="1" ht="25.5" customHeight="1">
      <c r="A6" s="98"/>
      <c r="B6" s="109" t="s">
        <v>56</v>
      </c>
      <c r="C6" s="137" t="str">
        <f>+'Salary Allocation (4)'!C6</f>
        <v>Director</v>
      </c>
      <c r="D6" s="137" t="str">
        <f>+'Salary Allocation (4)'!D6</f>
        <v>Physicist</v>
      </c>
      <c r="E6" s="137" t="str">
        <f>+'Salary Allocation (4)'!E6</f>
        <v>Physicist 2</v>
      </c>
      <c r="F6" s="137" t="str">
        <f>+'Salary Allocation (4)'!F6</f>
        <v>MRI Technician</v>
      </c>
      <c r="G6" s="137">
        <f>+'Salary Allocation (4)'!G6</f>
        <v>0</v>
      </c>
      <c r="H6" s="137">
        <f>+'Salary Allocation (4)'!H6</f>
        <v>0</v>
      </c>
      <c r="I6" s="137">
        <f>+'Salary Allocation (4)'!I6</f>
        <v>0</v>
      </c>
      <c r="J6" s="137">
        <f>+'Salary Allocation (4)'!J6</f>
        <v>0</v>
      </c>
      <c r="K6" s="137">
        <f>+'Salary Allocation (4)'!K6</f>
        <v>0</v>
      </c>
      <c r="L6" s="138">
        <f>+'Salary Allocation (4)'!L6</f>
        <v>0</v>
      </c>
      <c r="M6" s="144"/>
    </row>
    <row r="7" spans="1:13" s="100" customFormat="1" ht="25.5" customHeight="1">
      <c r="B7" s="117" t="s">
        <v>57</v>
      </c>
      <c r="C7" s="139">
        <f>+'Salary Allocation (4)'!C7</f>
        <v>0</v>
      </c>
      <c r="D7" s="139">
        <v>0</v>
      </c>
      <c r="E7" s="139">
        <f>+'Salary Allocation (4)'!E7</f>
        <v>0</v>
      </c>
      <c r="F7" s="139">
        <f>+'Salary Allocation (4)'!F7</f>
        <v>0</v>
      </c>
      <c r="G7" s="139">
        <f>+'Salary Allocation (4)'!G7</f>
        <v>0</v>
      </c>
      <c r="H7" s="139">
        <f>+'Salary Allocation (4)'!H7</f>
        <v>0</v>
      </c>
      <c r="I7" s="139">
        <f>+'Salary Allocation (4)'!I7</f>
        <v>0</v>
      </c>
      <c r="J7" s="139">
        <f>+'Salary Allocation (4)'!J7</f>
        <v>0</v>
      </c>
      <c r="K7" s="139">
        <f>+'Salary Allocation (4)'!K7</f>
        <v>0</v>
      </c>
      <c r="L7" s="140">
        <f>+'Salary Allocation (4)'!L7</f>
        <v>0</v>
      </c>
      <c r="M7" s="145"/>
    </row>
    <row r="8" spans="1:13" s="100" customFormat="1" ht="25.5" customHeight="1">
      <c r="A8" s="114"/>
      <c r="B8" s="117" t="s">
        <v>59</v>
      </c>
      <c r="C8" s="101">
        <v>60000</v>
      </c>
      <c r="D8" s="101">
        <v>34125</v>
      </c>
      <c r="E8" s="101">
        <v>32500</v>
      </c>
      <c r="F8" s="101">
        <v>32500</v>
      </c>
      <c r="G8" s="101"/>
      <c r="H8" s="101"/>
      <c r="I8" s="101"/>
      <c r="J8" s="101"/>
      <c r="K8" s="101"/>
      <c r="L8" s="126"/>
      <c r="M8" s="146"/>
    </row>
    <row r="9" spans="1:13" s="100" customFormat="1" ht="25.5" customHeight="1">
      <c r="A9" s="105"/>
      <c r="B9" s="117" t="s">
        <v>60</v>
      </c>
      <c r="C9" s="141">
        <f t="shared" ref="C9:K9" si="0">+C8*$E$1</f>
        <v>22200</v>
      </c>
      <c r="D9" s="141">
        <f t="shared" si="0"/>
        <v>12626.25</v>
      </c>
      <c r="E9" s="141">
        <f t="shared" si="0"/>
        <v>12025</v>
      </c>
      <c r="F9" s="141">
        <f t="shared" si="0"/>
        <v>12025</v>
      </c>
      <c r="G9" s="141">
        <f t="shared" si="0"/>
        <v>0</v>
      </c>
      <c r="H9" s="141">
        <f t="shared" si="0"/>
        <v>0</v>
      </c>
      <c r="I9" s="141">
        <f t="shared" si="0"/>
        <v>0</v>
      </c>
      <c r="J9" s="141">
        <f t="shared" si="0"/>
        <v>0</v>
      </c>
      <c r="K9" s="141">
        <f t="shared" si="0"/>
        <v>0</v>
      </c>
      <c r="L9" s="141">
        <f>+L8*0.29</f>
        <v>0</v>
      </c>
      <c r="M9" s="146"/>
    </row>
    <row r="10" spans="1:13" s="100" customFormat="1" ht="25.5" customHeight="1">
      <c r="A10" s="105"/>
      <c r="B10" s="118" t="s">
        <v>5</v>
      </c>
      <c r="C10" s="142">
        <f t="shared" ref="C10:L10" si="1">SUM(C8:C9)</f>
        <v>82200</v>
      </c>
      <c r="D10" s="142">
        <f t="shared" si="1"/>
        <v>46751.25</v>
      </c>
      <c r="E10" s="142">
        <f t="shared" si="1"/>
        <v>44525</v>
      </c>
      <c r="F10" s="142">
        <f t="shared" si="1"/>
        <v>44525</v>
      </c>
      <c r="G10" s="142">
        <f t="shared" si="1"/>
        <v>0</v>
      </c>
      <c r="H10" s="142">
        <f t="shared" si="1"/>
        <v>0</v>
      </c>
      <c r="I10" s="142">
        <f t="shared" si="1"/>
        <v>0</v>
      </c>
      <c r="J10" s="142">
        <f t="shared" si="1"/>
        <v>0</v>
      </c>
      <c r="K10" s="142">
        <f t="shared" si="1"/>
        <v>0</v>
      </c>
      <c r="L10" s="143">
        <f t="shared" si="1"/>
        <v>0</v>
      </c>
      <c r="M10" s="146"/>
    </row>
    <row r="11" spans="1:13" s="100" customFormat="1" ht="25.5" customHeight="1" thickBot="1">
      <c r="A11" s="105"/>
      <c r="B11" s="118" t="s">
        <v>93</v>
      </c>
      <c r="C11" s="142">
        <f>+C10/1790</f>
        <v>45.92178770949721</v>
      </c>
      <c r="D11" s="142">
        <f t="shared" ref="D11:L11" si="2">+D10/1790</f>
        <v>26.118016759776538</v>
      </c>
      <c r="E11" s="142">
        <f t="shared" si="2"/>
        <v>24.874301675977655</v>
      </c>
      <c r="F11" s="142">
        <f t="shared" si="2"/>
        <v>24.874301675977655</v>
      </c>
      <c r="G11" s="142">
        <f t="shared" si="2"/>
        <v>0</v>
      </c>
      <c r="H11" s="142">
        <f t="shared" si="2"/>
        <v>0</v>
      </c>
      <c r="I11" s="142">
        <f t="shared" si="2"/>
        <v>0</v>
      </c>
      <c r="J11" s="142">
        <f t="shared" si="2"/>
        <v>0</v>
      </c>
      <c r="K11" s="142">
        <f t="shared" si="2"/>
        <v>0</v>
      </c>
      <c r="L11" s="142">
        <f t="shared" si="2"/>
        <v>0</v>
      </c>
      <c r="M11" s="146"/>
    </row>
    <row r="12" spans="1:13" s="100" customFormat="1" ht="25.5" customHeight="1">
      <c r="A12" s="119" t="s">
        <v>4</v>
      </c>
      <c r="B12" s="120" t="s">
        <v>45</v>
      </c>
      <c r="C12" s="176"/>
      <c r="D12" s="176"/>
      <c r="E12" s="121"/>
      <c r="F12" s="121"/>
      <c r="G12" s="121"/>
      <c r="H12" s="121"/>
      <c r="I12" s="121"/>
      <c r="J12" s="121"/>
      <c r="K12" s="121"/>
      <c r="L12" s="127"/>
      <c r="M12" s="130"/>
    </row>
    <row r="13" spans="1:13">
      <c r="A13" s="148">
        <f>+'Salary Allocation (4)'!A8</f>
        <v>1</v>
      </c>
      <c r="B13" s="135" t="str">
        <f>VLOOKUP(A13,'Service Lines (2)'!A5:B29,2,FALSE)</f>
        <v>MRI</v>
      </c>
      <c r="C13" s="149">
        <f>+'Salary &amp; Fringe (5)'!C$10*'Salary Allocation (4)'!C8*0.01</f>
        <v>41100</v>
      </c>
      <c r="D13" s="149">
        <f>+'Salary &amp; Fringe (5)'!D$10*'Salary Allocation (4)'!D8*0.01</f>
        <v>46751.25</v>
      </c>
      <c r="E13" s="149">
        <f>+'Salary &amp; Fringe (5)'!E$10*'Salary Allocation (4)'!E8*0.01</f>
        <v>44525</v>
      </c>
      <c r="F13" s="149">
        <f>+'Salary &amp; Fringe (5)'!F$10*'Salary Allocation (4)'!F8*0.01</f>
        <v>44525</v>
      </c>
      <c r="G13" s="149">
        <f>+'Salary &amp; Fringe (5)'!G$10*'Salary Allocation (4)'!G8*0.01</f>
        <v>0</v>
      </c>
      <c r="H13" s="149">
        <f>+'Salary &amp; Fringe (5)'!H$10*'Salary Allocation (4)'!H8*0.01</f>
        <v>0</v>
      </c>
      <c r="I13" s="149">
        <f>+'Salary &amp; Fringe (5)'!I$10*'Salary Allocation (4)'!I8*0.01</f>
        <v>0</v>
      </c>
      <c r="J13" s="149">
        <f>+'Salary &amp; Fringe (5)'!J$10*'Salary Allocation (4)'!J8*0.01</f>
        <v>0</v>
      </c>
      <c r="K13" s="149">
        <f>+'Salary &amp; Fringe (5)'!K$10*'Salary Allocation (4)'!K8*0.01</f>
        <v>0</v>
      </c>
      <c r="L13" s="150">
        <f>+'Salary &amp; Fringe (5)'!L$10*'Salary Allocation (4)'!L8*0.01</f>
        <v>0</v>
      </c>
      <c r="M13" s="146">
        <f t="shared" ref="M13:M42" si="3">SUM(C13:L13)</f>
        <v>176901.25</v>
      </c>
    </row>
    <row r="14" spans="1:13">
      <c r="A14" s="148">
        <f>+'Salary Allocation (4)'!A9</f>
        <v>0</v>
      </c>
      <c r="B14" s="135" t="e">
        <f>VLOOKUP(A14,'Service Lines (2)'!A6:B30,2,FALSE)</f>
        <v>#N/A</v>
      </c>
      <c r="C14" s="149">
        <f>+'Salary &amp; Fringe (5)'!C$10*'Salary Allocation (4)'!C9*0.01</f>
        <v>0</v>
      </c>
      <c r="D14" s="149">
        <f>+'Salary &amp; Fringe (5)'!D$10*'Salary Allocation (4)'!D9*0.01</f>
        <v>0</v>
      </c>
      <c r="E14" s="149">
        <f>+'Salary &amp; Fringe (5)'!E$10*'Salary Allocation (4)'!E9*0.01</f>
        <v>0</v>
      </c>
      <c r="F14" s="149">
        <f>+'Salary &amp; Fringe (5)'!F$10*'Salary Allocation (4)'!F9*0.01</f>
        <v>0</v>
      </c>
      <c r="G14" s="149">
        <f>+'Salary &amp; Fringe (5)'!G$10*'Salary Allocation (4)'!G9*0.01</f>
        <v>0</v>
      </c>
      <c r="H14" s="149">
        <f>+'Salary &amp; Fringe (5)'!H$10*'Salary Allocation (4)'!H9*0.01</f>
        <v>0</v>
      </c>
      <c r="I14" s="149">
        <f>+'Salary &amp; Fringe (5)'!I$10*'Salary Allocation (4)'!I9*0.01</f>
        <v>0</v>
      </c>
      <c r="J14" s="149">
        <f>+'Salary &amp; Fringe (5)'!J$10*'Salary Allocation (4)'!J9*0.01</f>
        <v>0</v>
      </c>
      <c r="K14" s="149">
        <f>+'Salary &amp; Fringe (5)'!K$10*'Salary Allocation (4)'!K9*0.01</f>
        <v>0</v>
      </c>
      <c r="L14" s="150">
        <f>+'Salary &amp; Fringe (5)'!L$10*'Salary Allocation (4)'!L9*0.01</f>
        <v>0</v>
      </c>
      <c r="M14" s="146">
        <f t="shared" si="3"/>
        <v>0</v>
      </c>
    </row>
    <row r="15" spans="1:13">
      <c r="A15" s="148">
        <f>+'Salary Allocation (4)'!A10</f>
        <v>0</v>
      </c>
      <c r="B15" s="135" t="e">
        <f>VLOOKUP(A15,'Service Lines (2)'!A7:B31,2,FALSE)</f>
        <v>#N/A</v>
      </c>
      <c r="C15" s="149">
        <f>+'Salary &amp; Fringe (5)'!C$10*'Salary Allocation (4)'!C10*0.01</f>
        <v>0</v>
      </c>
      <c r="D15" s="149">
        <f>+'Salary &amp; Fringe (5)'!D$10*'Salary Allocation (4)'!D10*0.01</f>
        <v>0</v>
      </c>
      <c r="E15" s="149">
        <f>+'Salary &amp; Fringe (5)'!E$10*'Salary Allocation (4)'!E10*0.01</f>
        <v>0</v>
      </c>
      <c r="F15" s="149">
        <f>+'Salary &amp; Fringe (5)'!F$10*'Salary Allocation (4)'!F10*0.01</f>
        <v>0</v>
      </c>
      <c r="G15" s="149">
        <f>+'Salary &amp; Fringe (5)'!G$10*'Salary Allocation (4)'!G10*0.01</f>
        <v>0</v>
      </c>
      <c r="H15" s="149">
        <f>+'Salary &amp; Fringe (5)'!H$10*'Salary Allocation (4)'!H10*0.01</f>
        <v>0</v>
      </c>
      <c r="I15" s="149">
        <f>+'Salary &amp; Fringe (5)'!I$10*'Salary Allocation (4)'!I10*0.01</f>
        <v>0</v>
      </c>
      <c r="J15" s="149">
        <f>+'Salary &amp; Fringe (5)'!J$10*'Salary Allocation (4)'!J10*0.01</f>
        <v>0</v>
      </c>
      <c r="K15" s="149">
        <f>+'Salary &amp; Fringe (5)'!K$10*'Salary Allocation (4)'!K10*0.01</f>
        <v>0</v>
      </c>
      <c r="L15" s="150">
        <f>+'Salary &amp; Fringe (5)'!L$10*'Salary Allocation (4)'!L10*0.01</f>
        <v>0</v>
      </c>
      <c r="M15" s="146">
        <f t="shared" si="3"/>
        <v>0</v>
      </c>
    </row>
    <row r="16" spans="1:13">
      <c r="A16" s="148">
        <f>+'Salary Allocation (4)'!A11</f>
        <v>0</v>
      </c>
      <c r="B16" s="135" t="e">
        <f>VLOOKUP(A16,'Service Lines (2)'!A8:B32,2,FALSE)</f>
        <v>#N/A</v>
      </c>
      <c r="C16" s="149">
        <f>+'Salary &amp; Fringe (5)'!C$10*'Salary Allocation (4)'!C11*0.01</f>
        <v>0</v>
      </c>
      <c r="D16" s="149">
        <f>+'Salary &amp; Fringe (5)'!D$10*'Salary Allocation (4)'!D11*0.01</f>
        <v>0</v>
      </c>
      <c r="E16" s="149">
        <f>+'Salary &amp; Fringe (5)'!E$10*'Salary Allocation (4)'!E11*0.01</f>
        <v>0</v>
      </c>
      <c r="F16" s="149">
        <f>+'Salary &amp; Fringe (5)'!F$10*'Salary Allocation (4)'!F11*0.01</f>
        <v>0</v>
      </c>
      <c r="G16" s="149">
        <f>+'Salary &amp; Fringe (5)'!G$10*'Salary Allocation (4)'!G11*0.01</f>
        <v>0</v>
      </c>
      <c r="H16" s="149">
        <f>+'Salary &amp; Fringe (5)'!H$10*'Salary Allocation (4)'!H11*0.01</f>
        <v>0</v>
      </c>
      <c r="I16" s="149">
        <f>+'Salary &amp; Fringe (5)'!I$10*'Salary Allocation (4)'!I11*0.01</f>
        <v>0</v>
      </c>
      <c r="J16" s="149">
        <f>+'Salary &amp; Fringe (5)'!J$10*'Salary Allocation (4)'!J11*0.01</f>
        <v>0</v>
      </c>
      <c r="K16" s="149">
        <f>+'Salary &amp; Fringe (5)'!K$10*'Salary Allocation (4)'!K11*0.01</f>
        <v>0</v>
      </c>
      <c r="L16" s="150">
        <f>+'Salary &amp; Fringe (5)'!L$10*'Salary Allocation (4)'!L11*0.01</f>
        <v>0</v>
      </c>
      <c r="M16" s="146">
        <f t="shared" si="3"/>
        <v>0</v>
      </c>
    </row>
    <row r="17" spans="1:13">
      <c r="A17" s="148">
        <f>+'Salary Allocation (4)'!A12</f>
        <v>0</v>
      </c>
      <c r="B17" s="135" t="e">
        <f>VLOOKUP(A17,'Service Lines (2)'!A9:B33,2,FALSE)</f>
        <v>#N/A</v>
      </c>
      <c r="C17" s="149">
        <f>+'Salary &amp; Fringe (5)'!C$10*'Salary Allocation (4)'!C12*0.01</f>
        <v>0</v>
      </c>
      <c r="D17" s="149">
        <f>+'Salary &amp; Fringe (5)'!D$10*'Salary Allocation (4)'!D12*0.01</f>
        <v>0</v>
      </c>
      <c r="E17" s="149">
        <f>+'Salary &amp; Fringe (5)'!E$10*'Salary Allocation (4)'!E12*0.01</f>
        <v>0</v>
      </c>
      <c r="F17" s="149">
        <f>+'Salary &amp; Fringe (5)'!F$10*'Salary Allocation (4)'!F12*0.01</f>
        <v>0</v>
      </c>
      <c r="G17" s="149">
        <f>+'Salary &amp; Fringe (5)'!G$10*'Salary Allocation (4)'!G12*0.01</f>
        <v>0</v>
      </c>
      <c r="H17" s="149">
        <f>+'Salary &amp; Fringe (5)'!H$10*'Salary Allocation (4)'!H12*0.01</f>
        <v>0</v>
      </c>
      <c r="I17" s="149">
        <f>+'Salary &amp; Fringe (5)'!I$10*'Salary Allocation (4)'!I12*0.01</f>
        <v>0</v>
      </c>
      <c r="J17" s="149">
        <f>+'Salary &amp; Fringe (5)'!J$10*'Salary Allocation (4)'!J12*0.01</f>
        <v>0</v>
      </c>
      <c r="K17" s="149">
        <f>+'Salary &amp; Fringe (5)'!K$10*'Salary Allocation (4)'!K12*0.01</f>
        <v>0</v>
      </c>
      <c r="L17" s="150">
        <f>+'Salary &amp; Fringe (5)'!L$10*'Salary Allocation (4)'!L12*0.01</f>
        <v>0</v>
      </c>
      <c r="M17" s="146">
        <f t="shared" si="3"/>
        <v>0</v>
      </c>
    </row>
    <row r="18" spans="1:13">
      <c r="A18" s="148">
        <f>+'Salary Allocation (4)'!A13</f>
        <v>0</v>
      </c>
      <c r="B18" s="135" t="e">
        <f>VLOOKUP(A18,'Service Lines (2)'!A10:B34,2,FALSE)</f>
        <v>#N/A</v>
      </c>
      <c r="C18" s="149">
        <f>+'Salary &amp; Fringe (5)'!C$10*'Salary Allocation (4)'!C13*0.01</f>
        <v>0</v>
      </c>
      <c r="D18" s="149">
        <f>+'Salary &amp; Fringe (5)'!D$10*'Salary Allocation (4)'!D13*0.01</f>
        <v>0</v>
      </c>
      <c r="E18" s="149">
        <f>+'Salary &amp; Fringe (5)'!E$10*'Salary Allocation (4)'!E13*0.01</f>
        <v>0</v>
      </c>
      <c r="F18" s="149">
        <f>+'Salary &amp; Fringe (5)'!F$10*'Salary Allocation (4)'!F13*0.01</f>
        <v>0</v>
      </c>
      <c r="G18" s="149">
        <f>+'Salary &amp; Fringe (5)'!G$10*'Salary Allocation (4)'!G13*0.01</f>
        <v>0</v>
      </c>
      <c r="H18" s="149">
        <f>+'Salary &amp; Fringe (5)'!H$10*'Salary Allocation (4)'!H13*0.01</f>
        <v>0</v>
      </c>
      <c r="I18" s="149">
        <f>+'Salary &amp; Fringe (5)'!I$10*'Salary Allocation (4)'!I13*0.01</f>
        <v>0</v>
      </c>
      <c r="J18" s="149">
        <f>+'Salary &amp; Fringe (5)'!J$10*'Salary Allocation (4)'!J13*0.01</f>
        <v>0</v>
      </c>
      <c r="K18" s="149">
        <f>+'Salary &amp; Fringe (5)'!K$10*'Salary Allocation (4)'!K13*0.01</f>
        <v>0</v>
      </c>
      <c r="L18" s="150">
        <f>+'Salary &amp; Fringe (5)'!L$10*'Salary Allocation (4)'!M13*0.01</f>
        <v>0</v>
      </c>
      <c r="M18" s="146">
        <f t="shared" si="3"/>
        <v>0</v>
      </c>
    </row>
    <row r="19" spans="1:13">
      <c r="A19" s="148">
        <f>+'Salary Allocation (4)'!A14</f>
        <v>0</v>
      </c>
      <c r="B19" s="135" t="e">
        <f>VLOOKUP(A19,'Service Lines (2)'!A11:B35,2,FALSE)</f>
        <v>#N/A</v>
      </c>
      <c r="C19" s="149">
        <f>+'Salary &amp; Fringe (5)'!C$10*'Salary Allocation (4)'!C14*0.01</f>
        <v>0</v>
      </c>
      <c r="D19" s="149">
        <f>+'Salary &amp; Fringe (5)'!D$10*'Salary Allocation (4)'!D14*0.01</f>
        <v>0</v>
      </c>
      <c r="E19" s="149">
        <f>+'Salary &amp; Fringe (5)'!E$10*'Salary Allocation (4)'!E14*0.01</f>
        <v>0</v>
      </c>
      <c r="F19" s="149">
        <f>+'Salary &amp; Fringe (5)'!F$10*'Salary Allocation (4)'!F14*0.01</f>
        <v>0</v>
      </c>
      <c r="G19" s="149">
        <f>+'Salary &amp; Fringe (5)'!G$10*'Salary Allocation (4)'!G14*0.01</f>
        <v>0</v>
      </c>
      <c r="H19" s="149">
        <f>+'Salary &amp; Fringe (5)'!H$10*'Salary Allocation (4)'!H14*0.01</f>
        <v>0</v>
      </c>
      <c r="I19" s="149">
        <f>+'Salary &amp; Fringe (5)'!I$10*'Salary Allocation (4)'!I14*0.01</f>
        <v>0</v>
      </c>
      <c r="J19" s="149">
        <f>+'Salary &amp; Fringe (5)'!J$10*'Salary Allocation (4)'!J14*0.01</f>
        <v>0</v>
      </c>
      <c r="K19" s="149">
        <f>+'Salary &amp; Fringe (5)'!K$10*'Salary Allocation (4)'!K14*0.01</f>
        <v>0</v>
      </c>
      <c r="L19" s="150">
        <f>+'Salary &amp; Fringe (5)'!L$10*'Salary Allocation (4)'!M14*0.01</f>
        <v>0</v>
      </c>
      <c r="M19" s="146">
        <f t="shared" si="3"/>
        <v>0</v>
      </c>
    </row>
    <row r="20" spans="1:13">
      <c r="A20" s="148">
        <f>+'Salary Allocation (4)'!A15</f>
        <v>0</v>
      </c>
      <c r="B20" s="135" t="e">
        <f>VLOOKUP(A20,'Service Lines (2)'!A12:B36,2,FALSE)</f>
        <v>#N/A</v>
      </c>
      <c r="C20" s="149">
        <f>+'Salary &amp; Fringe (5)'!C$10*'Salary Allocation (4)'!C15*0.01</f>
        <v>0</v>
      </c>
      <c r="D20" s="149">
        <f>+'Salary &amp; Fringe (5)'!D$10*'Salary Allocation (4)'!D15*0.01</f>
        <v>0</v>
      </c>
      <c r="E20" s="149">
        <f>+'Salary &amp; Fringe (5)'!E$10*'Salary Allocation (4)'!E15*0.01</f>
        <v>0</v>
      </c>
      <c r="F20" s="149">
        <f>+'Salary &amp; Fringe (5)'!F$10*'Salary Allocation (4)'!F15*0.01</f>
        <v>0</v>
      </c>
      <c r="G20" s="149">
        <f>+'Salary &amp; Fringe (5)'!G$10*'Salary Allocation (4)'!G15*0.01</f>
        <v>0</v>
      </c>
      <c r="H20" s="149">
        <f>+'Salary &amp; Fringe (5)'!H$10*'Salary Allocation (4)'!H15*0.01</f>
        <v>0</v>
      </c>
      <c r="I20" s="149">
        <f>+'Salary &amp; Fringe (5)'!I$10*'Salary Allocation (4)'!I15*0.01</f>
        <v>0</v>
      </c>
      <c r="J20" s="149">
        <f>+'Salary &amp; Fringe (5)'!J$10*'Salary Allocation (4)'!J15*0.01</f>
        <v>0</v>
      </c>
      <c r="K20" s="149">
        <f>+'Salary &amp; Fringe (5)'!K$10*'Salary Allocation (4)'!K15*0.01</f>
        <v>0</v>
      </c>
      <c r="L20" s="150">
        <f>+'Salary &amp; Fringe (5)'!L$10*'Salary Allocation (4)'!M15*0.01</f>
        <v>0</v>
      </c>
      <c r="M20" s="146">
        <f t="shared" si="3"/>
        <v>0</v>
      </c>
    </row>
    <row r="21" spans="1:13">
      <c r="A21" s="148">
        <f>+'Salary Allocation (4)'!A16</f>
        <v>0</v>
      </c>
      <c r="B21" s="135" t="e">
        <f>VLOOKUP(A21,'Service Lines (2)'!A13:B37,2,FALSE)</f>
        <v>#N/A</v>
      </c>
      <c r="C21" s="149">
        <f>+'Salary &amp; Fringe (5)'!C$10*'Salary Allocation (4)'!C16*0.01</f>
        <v>0</v>
      </c>
      <c r="D21" s="149">
        <f>+'Salary &amp; Fringe (5)'!D$10*'Salary Allocation (4)'!D16*0.01</f>
        <v>0</v>
      </c>
      <c r="E21" s="149">
        <f>+'Salary &amp; Fringe (5)'!E$10*'Salary Allocation (4)'!E16*0.01</f>
        <v>0</v>
      </c>
      <c r="F21" s="149">
        <f>+'Salary &amp; Fringe (5)'!F$10*'Salary Allocation (4)'!F16*0.01</f>
        <v>0</v>
      </c>
      <c r="G21" s="149">
        <f>+'Salary &amp; Fringe (5)'!G$10*'Salary Allocation (4)'!G16*0.01</f>
        <v>0</v>
      </c>
      <c r="H21" s="149">
        <f>+'Salary &amp; Fringe (5)'!H$10*'Salary Allocation (4)'!H16*0.01</f>
        <v>0</v>
      </c>
      <c r="I21" s="149">
        <f>+'Salary &amp; Fringe (5)'!I$10*'Salary Allocation (4)'!I16*0.01</f>
        <v>0</v>
      </c>
      <c r="J21" s="149">
        <f>+'Salary &amp; Fringe (5)'!J$10*'Salary Allocation (4)'!J16*0.01</f>
        <v>0</v>
      </c>
      <c r="K21" s="149">
        <f>+'Salary &amp; Fringe (5)'!K$10*'Salary Allocation (4)'!K16*0.01</f>
        <v>0</v>
      </c>
      <c r="L21" s="150">
        <f>+'Salary &amp; Fringe (5)'!L$10*'Salary Allocation (4)'!M16*0.01</f>
        <v>0</v>
      </c>
      <c r="M21" s="146">
        <f t="shared" si="3"/>
        <v>0</v>
      </c>
    </row>
    <row r="22" spans="1:13">
      <c r="A22" s="148">
        <f>+'Salary Allocation (4)'!A17</f>
        <v>0</v>
      </c>
      <c r="B22" s="135" t="e">
        <f>VLOOKUP(A22,'Service Lines (2)'!A14:B38,2,FALSE)</f>
        <v>#N/A</v>
      </c>
      <c r="C22" s="149">
        <f>+'Salary &amp; Fringe (5)'!C$10*'Salary Allocation (4)'!C17*0.01</f>
        <v>0</v>
      </c>
      <c r="D22" s="149">
        <f>+'Salary &amp; Fringe (5)'!D$10*'Salary Allocation (4)'!D17*0.01</f>
        <v>0</v>
      </c>
      <c r="E22" s="149">
        <f>+'Salary &amp; Fringe (5)'!E$10*'Salary Allocation (4)'!E17*0.01</f>
        <v>0</v>
      </c>
      <c r="F22" s="149">
        <f>+'Salary &amp; Fringe (5)'!F$10*'Salary Allocation (4)'!F17*0.01</f>
        <v>0</v>
      </c>
      <c r="G22" s="149">
        <f>+'Salary &amp; Fringe (5)'!G$10*'Salary Allocation (4)'!G17*0.01</f>
        <v>0</v>
      </c>
      <c r="H22" s="149">
        <f>+'Salary &amp; Fringe (5)'!H$10*'Salary Allocation (4)'!H17*0.01</f>
        <v>0</v>
      </c>
      <c r="I22" s="149">
        <f>+'Salary &amp; Fringe (5)'!I$10*'Salary Allocation (4)'!I17*0.01</f>
        <v>0</v>
      </c>
      <c r="J22" s="149">
        <f>+'Salary &amp; Fringe (5)'!J$10*'Salary Allocation (4)'!J17*0.01</f>
        <v>0</v>
      </c>
      <c r="K22" s="149">
        <f>+'Salary &amp; Fringe (5)'!K$10*'Salary Allocation (4)'!K17*0.01</f>
        <v>0</v>
      </c>
      <c r="L22" s="150">
        <f>+'Salary &amp; Fringe (5)'!L$10*'Salary Allocation (4)'!M17*0.01</f>
        <v>0</v>
      </c>
      <c r="M22" s="146">
        <f t="shared" si="3"/>
        <v>0</v>
      </c>
    </row>
    <row r="23" spans="1:13">
      <c r="A23" s="148">
        <f>+'Salary Allocation (4)'!A18</f>
        <v>0</v>
      </c>
      <c r="B23" s="135" t="e">
        <f>VLOOKUP(A23,'Service Lines (2)'!A15:B39,2,FALSE)</f>
        <v>#N/A</v>
      </c>
      <c r="C23" s="149">
        <f>+'Salary &amp; Fringe (5)'!C$10*'Salary Allocation (4)'!C18*0.01</f>
        <v>0</v>
      </c>
      <c r="D23" s="149">
        <f>+'Salary &amp; Fringe (5)'!D$10*'Salary Allocation (4)'!D18*0.01</f>
        <v>0</v>
      </c>
      <c r="E23" s="149">
        <f>+'Salary &amp; Fringe (5)'!E$10*'Salary Allocation (4)'!E18*0.01</f>
        <v>0</v>
      </c>
      <c r="F23" s="149">
        <f>+'Salary &amp; Fringe (5)'!F$10*'Salary Allocation (4)'!F18*0.01</f>
        <v>0</v>
      </c>
      <c r="G23" s="149">
        <f>+'Salary &amp; Fringe (5)'!G$10*'Salary Allocation (4)'!G18*0.01</f>
        <v>0</v>
      </c>
      <c r="H23" s="149">
        <f>+'Salary &amp; Fringe (5)'!H$10*'Salary Allocation (4)'!H18*0.01</f>
        <v>0</v>
      </c>
      <c r="I23" s="149">
        <f>+'Salary &amp; Fringe (5)'!I$10*'Salary Allocation (4)'!I18*0.01</f>
        <v>0</v>
      </c>
      <c r="J23" s="149">
        <f>+'Salary &amp; Fringe (5)'!J$10*'Salary Allocation (4)'!J18*0.01</f>
        <v>0</v>
      </c>
      <c r="K23" s="149">
        <f>+'Salary &amp; Fringe (5)'!K$10*'Salary Allocation (4)'!K18*0.01</f>
        <v>0</v>
      </c>
      <c r="L23" s="150">
        <f>+'Salary &amp; Fringe (5)'!L$10*'Salary Allocation (4)'!M18*0.01</f>
        <v>0</v>
      </c>
      <c r="M23" s="146">
        <f t="shared" si="3"/>
        <v>0</v>
      </c>
    </row>
    <row r="24" spans="1:13">
      <c r="A24" s="148">
        <f>+'Salary Allocation (4)'!A19</f>
        <v>0</v>
      </c>
      <c r="B24" s="135" t="e">
        <f>VLOOKUP(A24,'Service Lines (2)'!A16:B40,2,FALSE)</f>
        <v>#N/A</v>
      </c>
      <c r="C24" s="149">
        <f>+'Salary &amp; Fringe (5)'!C$10*'Salary Allocation (4)'!C19*0.01</f>
        <v>0</v>
      </c>
      <c r="D24" s="149">
        <f>+'Salary &amp; Fringe (5)'!D$10*'Salary Allocation (4)'!D19*0.01</f>
        <v>0</v>
      </c>
      <c r="E24" s="149">
        <f>+'Salary &amp; Fringe (5)'!E$10*'Salary Allocation (4)'!E19*0.01</f>
        <v>0</v>
      </c>
      <c r="F24" s="149">
        <f>+'Salary &amp; Fringe (5)'!F$10*'Salary Allocation (4)'!F19*0.01</f>
        <v>0</v>
      </c>
      <c r="G24" s="149">
        <f>+'Salary &amp; Fringe (5)'!G$10*'Salary Allocation (4)'!G19*0.01</f>
        <v>0</v>
      </c>
      <c r="H24" s="149">
        <f>+'Salary &amp; Fringe (5)'!H$10*'Salary Allocation (4)'!H19*0.01</f>
        <v>0</v>
      </c>
      <c r="I24" s="149">
        <f>+'Salary &amp; Fringe (5)'!I$10*'Salary Allocation (4)'!I19*0.01</f>
        <v>0</v>
      </c>
      <c r="J24" s="149">
        <f>+'Salary &amp; Fringe (5)'!J$10*'Salary Allocation (4)'!J19*0.01</f>
        <v>0</v>
      </c>
      <c r="K24" s="149">
        <f>+'Salary &amp; Fringe (5)'!K$10*'Salary Allocation (4)'!K19*0.01</f>
        <v>0</v>
      </c>
      <c r="L24" s="150">
        <f>+'Salary &amp; Fringe (5)'!L$10*'Salary Allocation (4)'!M19*0.01</f>
        <v>0</v>
      </c>
      <c r="M24" s="146">
        <f t="shared" si="3"/>
        <v>0</v>
      </c>
    </row>
    <row r="25" spans="1:13">
      <c r="A25" s="148">
        <f>+'Salary Allocation (4)'!A20</f>
        <v>0</v>
      </c>
      <c r="B25" s="135" t="e">
        <f>VLOOKUP(A25,'Service Lines (2)'!A17:B41,2,FALSE)</f>
        <v>#N/A</v>
      </c>
      <c r="C25" s="149">
        <f>+'Salary &amp; Fringe (5)'!C$10*'Salary Allocation (4)'!C20*0.01</f>
        <v>0</v>
      </c>
      <c r="D25" s="149">
        <f>+'Salary &amp; Fringe (5)'!D$10*'Salary Allocation (4)'!D20*0.01</f>
        <v>0</v>
      </c>
      <c r="E25" s="149">
        <f>+'Salary &amp; Fringe (5)'!E$10*'Salary Allocation (4)'!E20*0.01</f>
        <v>0</v>
      </c>
      <c r="F25" s="149">
        <f>+'Salary &amp; Fringe (5)'!F$10*'Salary Allocation (4)'!F20*0.01</f>
        <v>0</v>
      </c>
      <c r="G25" s="149">
        <f>+'Salary &amp; Fringe (5)'!G$10*'Salary Allocation (4)'!G20*0.01</f>
        <v>0</v>
      </c>
      <c r="H25" s="149">
        <f>+'Salary &amp; Fringe (5)'!H$10*'Salary Allocation (4)'!H20*0.01</f>
        <v>0</v>
      </c>
      <c r="I25" s="149">
        <f>+'Salary &amp; Fringe (5)'!I$10*'Salary Allocation (4)'!I20*0.01</f>
        <v>0</v>
      </c>
      <c r="J25" s="149">
        <f>+'Salary &amp; Fringe (5)'!J$10*'Salary Allocation (4)'!J20*0.01</f>
        <v>0</v>
      </c>
      <c r="K25" s="149">
        <f>+'Salary &amp; Fringe (5)'!K$10*'Salary Allocation (4)'!K20*0.01</f>
        <v>0</v>
      </c>
      <c r="L25" s="150">
        <f>+'Salary &amp; Fringe (5)'!L$10*'Salary Allocation (4)'!M20*0.01</f>
        <v>0</v>
      </c>
      <c r="M25" s="146">
        <f t="shared" si="3"/>
        <v>0</v>
      </c>
    </row>
    <row r="26" spans="1:13">
      <c r="A26" s="148">
        <f>+'Salary Allocation (4)'!A21</f>
        <v>0</v>
      </c>
      <c r="B26" s="135" t="e">
        <f>VLOOKUP(A26,'Service Lines (2)'!A18:B42,2,FALSE)</f>
        <v>#N/A</v>
      </c>
      <c r="C26" s="149">
        <f>+'Salary &amp; Fringe (5)'!C$10*'Salary Allocation (4)'!C21*0.01</f>
        <v>0</v>
      </c>
      <c r="D26" s="149">
        <f>+'Salary &amp; Fringe (5)'!D$10*'Salary Allocation (4)'!D21*0.01</f>
        <v>0</v>
      </c>
      <c r="E26" s="149">
        <f>+'Salary &amp; Fringe (5)'!E$10*'Salary Allocation (4)'!E21*0.01</f>
        <v>0</v>
      </c>
      <c r="F26" s="149">
        <f>+'Salary &amp; Fringe (5)'!F$10*'Salary Allocation (4)'!F21*0.01</f>
        <v>0</v>
      </c>
      <c r="G26" s="149">
        <f>+'Salary &amp; Fringe (5)'!G$10*'Salary Allocation (4)'!G21*0.01</f>
        <v>0</v>
      </c>
      <c r="H26" s="149">
        <f>+'Salary &amp; Fringe (5)'!H$10*'Salary Allocation (4)'!H21*0.01</f>
        <v>0</v>
      </c>
      <c r="I26" s="149">
        <f>+'Salary &amp; Fringe (5)'!I$10*'Salary Allocation (4)'!I21*0.01</f>
        <v>0</v>
      </c>
      <c r="J26" s="149">
        <f>+'Salary &amp; Fringe (5)'!J$10*'Salary Allocation (4)'!J21*0.01</f>
        <v>0</v>
      </c>
      <c r="K26" s="149">
        <f>+'Salary &amp; Fringe (5)'!K$10*'Salary Allocation (4)'!K21*0.01</f>
        <v>0</v>
      </c>
      <c r="L26" s="150">
        <f>+'Salary &amp; Fringe (5)'!L$10*'Salary Allocation (4)'!M21*0.01</f>
        <v>0</v>
      </c>
      <c r="M26" s="146">
        <f t="shared" si="3"/>
        <v>0</v>
      </c>
    </row>
    <row r="27" spans="1:13">
      <c r="A27" s="148">
        <f>+'Salary Allocation (4)'!A22</f>
        <v>0</v>
      </c>
      <c r="B27" s="135" t="e">
        <f>VLOOKUP(A27,'Service Lines (2)'!A19:B43,2,FALSE)</f>
        <v>#N/A</v>
      </c>
      <c r="C27" s="149">
        <f>+'Salary &amp; Fringe (5)'!C$10*'Salary Allocation (4)'!C22*0.01</f>
        <v>0</v>
      </c>
      <c r="D27" s="149">
        <f>+'Salary &amp; Fringe (5)'!D$10*'Salary Allocation (4)'!D22*0.01</f>
        <v>0</v>
      </c>
      <c r="E27" s="149">
        <f>+'Salary &amp; Fringe (5)'!E$10*'Salary Allocation (4)'!E22*0.01</f>
        <v>0</v>
      </c>
      <c r="F27" s="149">
        <f>+'Salary &amp; Fringe (5)'!F$10*'Salary Allocation (4)'!F22*0.01</f>
        <v>0</v>
      </c>
      <c r="G27" s="149">
        <f>+'Salary &amp; Fringe (5)'!G$10*'Salary Allocation (4)'!G22*0.01</f>
        <v>0</v>
      </c>
      <c r="H27" s="149">
        <f>+'Salary &amp; Fringe (5)'!H$10*'Salary Allocation (4)'!H22*0.01</f>
        <v>0</v>
      </c>
      <c r="I27" s="149">
        <f>+'Salary &amp; Fringe (5)'!I$10*'Salary Allocation (4)'!I22*0.01</f>
        <v>0</v>
      </c>
      <c r="J27" s="149">
        <f>+'Salary &amp; Fringe (5)'!J$10*'Salary Allocation (4)'!J22*0.01</f>
        <v>0</v>
      </c>
      <c r="K27" s="149">
        <f>+'Salary &amp; Fringe (5)'!K$10*'Salary Allocation (4)'!K22*0.01</f>
        <v>0</v>
      </c>
      <c r="L27" s="150">
        <f>+'Salary &amp; Fringe (5)'!L$10*'Salary Allocation (4)'!M22*0.01</f>
        <v>0</v>
      </c>
      <c r="M27" s="146">
        <f t="shared" si="3"/>
        <v>0</v>
      </c>
    </row>
    <row r="28" spans="1:13">
      <c r="A28" s="148">
        <f>+'Salary Allocation (4)'!A23</f>
        <v>0</v>
      </c>
      <c r="B28" s="135" t="e">
        <f>VLOOKUP(A28,'Service Lines (2)'!A20:B44,2,FALSE)</f>
        <v>#N/A</v>
      </c>
      <c r="C28" s="149">
        <f>+'Salary &amp; Fringe (5)'!C$10*'Salary Allocation (4)'!C23*0.01</f>
        <v>0</v>
      </c>
      <c r="D28" s="149">
        <f>+'Salary &amp; Fringe (5)'!D$10*'Salary Allocation (4)'!D23*0.01</f>
        <v>0</v>
      </c>
      <c r="E28" s="149">
        <f>+'Salary &amp; Fringe (5)'!E$10*'Salary Allocation (4)'!E23*0.01</f>
        <v>0</v>
      </c>
      <c r="F28" s="149">
        <f>+'Salary &amp; Fringe (5)'!F$10*'Salary Allocation (4)'!F23*0.01</f>
        <v>0</v>
      </c>
      <c r="G28" s="149">
        <f>+'Salary &amp; Fringe (5)'!G$10*'Salary Allocation (4)'!G23*0.01</f>
        <v>0</v>
      </c>
      <c r="H28" s="149">
        <f>+'Salary &amp; Fringe (5)'!H$10*'Salary Allocation (4)'!H23*0.01</f>
        <v>0</v>
      </c>
      <c r="I28" s="149">
        <f>+'Salary &amp; Fringe (5)'!I$10*'Salary Allocation (4)'!I23*0.01</f>
        <v>0</v>
      </c>
      <c r="J28" s="149">
        <f>+'Salary &amp; Fringe (5)'!J$10*'Salary Allocation (4)'!J23*0.01</f>
        <v>0</v>
      </c>
      <c r="K28" s="149">
        <f>+'Salary &amp; Fringe (5)'!K$10*'Salary Allocation (4)'!K23*0.01</f>
        <v>0</v>
      </c>
      <c r="L28" s="150">
        <f>+'Salary &amp; Fringe (5)'!L$10*'Salary Allocation (4)'!M23*0.01</f>
        <v>0</v>
      </c>
      <c r="M28" s="146">
        <f t="shared" si="3"/>
        <v>0</v>
      </c>
    </row>
    <row r="29" spans="1:13">
      <c r="A29" s="148">
        <f>+'Salary Allocation (4)'!A24</f>
        <v>0</v>
      </c>
      <c r="B29" s="135" t="e">
        <f>VLOOKUP(A29,'Service Lines (2)'!A21:B45,2,FALSE)</f>
        <v>#N/A</v>
      </c>
      <c r="C29" s="149">
        <f>+'Salary &amp; Fringe (5)'!C$10*'Salary Allocation (4)'!C24*0.01</f>
        <v>0</v>
      </c>
      <c r="D29" s="149">
        <f>+'Salary &amp; Fringe (5)'!D$10*'Salary Allocation (4)'!D24*0.01</f>
        <v>0</v>
      </c>
      <c r="E29" s="149">
        <f>+'Salary &amp; Fringe (5)'!E$10*'Salary Allocation (4)'!E24*0.01</f>
        <v>0</v>
      </c>
      <c r="F29" s="149">
        <f>+'Salary &amp; Fringe (5)'!F$10*'Salary Allocation (4)'!F24*0.01</f>
        <v>0</v>
      </c>
      <c r="G29" s="149">
        <f>+'Salary &amp; Fringe (5)'!G$10*'Salary Allocation (4)'!G24*0.01</f>
        <v>0</v>
      </c>
      <c r="H29" s="149">
        <f>+'Salary &amp; Fringe (5)'!H$10*'Salary Allocation (4)'!H24*0.01</f>
        <v>0</v>
      </c>
      <c r="I29" s="149">
        <f>+'Salary &amp; Fringe (5)'!I$10*'Salary Allocation (4)'!I24*0.01</f>
        <v>0</v>
      </c>
      <c r="J29" s="149">
        <f>+'Salary &amp; Fringe (5)'!J$10*'Salary Allocation (4)'!J24*0.01</f>
        <v>0</v>
      </c>
      <c r="K29" s="149">
        <f>+'Salary &amp; Fringe (5)'!K$10*'Salary Allocation (4)'!K24*0.01</f>
        <v>0</v>
      </c>
      <c r="L29" s="150">
        <f>+'Salary &amp; Fringe (5)'!L$10*'Salary Allocation (4)'!M24*0.01</f>
        <v>0</v>
      </c>
      <c r="M29" s="146">
        <f t="shared" si="3"/>
        <v>0</v>
      </c>
    </row>
    <row r="30" spans="1:13">
      <c r="A30" s="148">
        <f>+'Salary Allocation (4)'!A25</f>
        <v>0</v>
      </c>
      <c r="B30" s="135" t="e">
        <f>VLOOKUP(A30,'Service Lines (2)'!A22:B46,2,FALSE)</f>
        <v>#N/A</v>
      </c>
      <c r="C30" s="149">
        <f>+'Salary &amp; Fringe (5)'!C$10*'Salary Allocation (4)'!C25*0.01</f>
        <v>0</v>
      </c>
      <c r="D30" s="149">
        <f>+'Salary &amp; Fringe (5)'!D$10*'Salary Allocation (4)'!D25*0.01</f>
        <v>0</v>
      </c>
      <c r="E30" s="149">
        <f>+'Salary &amp; Fringe (5)'!E$10*'Salary Allocation (4)'!E25*0.01</f>
        <v>0</v>
      </c>
      <c r="F30" s="149">
        <f>+'Salary &amp; Fringe (5)'!F$10*'Salary Allocation (4)'!F25*0.01</f>
        <v>0</v>
      </c>
      <c r="G30" s="149">
        <f>+'Salary &amp; Fringe (5)'!G$10*'Salary Allocation (4)'!G25*0.01</f>
        <v>0</v>
      </c>
      <c r="H30" s="149">
        <f>+'Salary &amp; Fringe (5)'!H$10*'Salary Allocation (4)'!H25*0.01</f>
        <v>0</v>
      </c>
      <c r="I30" s="149">
        <f>+'Salary &amp; Fringe (5)'!I$10*'Salary Allocation (4)'!I25*0.01</f>
        <v>0</v>
      </c>
      <c r="J30" s="149">
        <f>+'Salary &amp; Fringe (5)'!J$10*'Salary Allocation (4)'!J25*0.01</f>
        <v>0</v>
      </c>
      <c r="K30" s="149">
        <f>+'Salary &amp; Fringe (5)'!K$10*'Salary Allocation (4)'!K25*0.01</f>
        <v>0</v>
      </c>
      <c r="L30" s="150">
        <f>+'Salary &amp; Fringe (5)'!L$10*'Salary Allocation (4)'!M25*0.01</f>
        <v>0</v>
      </c>
      <c r="M30" s="146">
        <f t="shared" si="3"/>
        <v>0</v>
      </c>
    </row>
    <row r="31" spans="1:13">
      <c r="A31" s="148">
        <f>+'Salary Allocation (4)'!A26</f>
        <v>0</v>
      </c>
      <c r="B31" s="135" t="e">
        <f>VLOOKUP(A31,'Service Lines (2)'!A23:B47,2,FALSE)</f>
        <v>#N/A</v>
      </c>
      <c r="C31" s="149">
        <f>+'Salary &amp; Fringe (5)'!C$10*'Salary Allocation (4)'!C26*0.01</f>
        <v>0</v>
      </c>
      <c r="D31" s="149">
        <f>+'Salary &amp; Fringe (5)'!D$10*'Salary Allocation (4)'!D26*0.01</f>
        <v>0</v>
      </c>
      <c r="E31" s="149">
        <f>+'Salary &amp; Fringe (5)'!E$10*'Salary Allocation (4)'!E26*0.01</f>
        <v>0</v>
      </c>
      <c r="F31" s="149">
        <f>+'Salary &amp; Fringe (5)'!F$10*'Salary Allocation (4)'!F26*0.01</f>
        <v>0</v>
      </c>
      <c r="G31" s="149">
        <f>+'Salary &amp; Fringe (5)'!G$10*'Salary Allocation (4)'!G26*0.01</f>
        <v>0</v>
      </c>
      <c r="H31" s="149">
        <f>+'Salary &amp; Fringe (5)'!H$10*'Salary Allocation (4)'!H26*0.01</f>
        <v>0</v>
      </c>
      <c r="I31" s="149">
        <f>+'Salary &amp; Fringe (5)'!I$10*'Salary Allocation (4)'!I26*0.01</f>
        <v>0</v>
      </c>
      <c r="J31" s="149">
        <f>+'Salary &amp; Fringe (5)'!J$10*'Salary Allocation (4)'!J26*0.01</f>
        <v>0</v>
      </c>
      <c r="K31" s="149">
        <f>+'Salary &amp; Fringe (5)'!K$10*'Salary Allocation (4)'!K26*0.01</f>
        <v>0</v>
      </c>
      <c r="L31" s="150">
        <f>+'Salary &amp; Fringe (5)'!L$10*'Salary Allocation (4)'!M26*0.01</f>
        <v>0</v>
      </c>
      <c r="M31" s="146">
        <f t="shared" si="3"/>
        <v>0</v>
      </c>
    </row>
    <row r="32" spans="1:13">
      <c r="A32" s="148">
        <f>+'Salary Allocation (4)'!A27</f>
        <v>0</v>
      </c>
      <c r="B32" s="135" t="e">
        <f>VLOOKUP(A32,'Service Lines (2)'!A24:B48,2,FALSE)</f>
        <v>#N/A</v>
      </c>
      <c r="C32" s="149">
        <f>+'Salary &amp; Fringe (5)'!C$10*'Salary Allocation (4)'!C27*0.01</f>
        <v>0</v>
      </c>
      <c r="D32" s="149">
        <f>+'Salary &amp; Fringe (5)'!D$10*'Salary Allocation (4)'!D27*0.01</f>
        <v>0</v>
      </c>
      <c r="E32" s="149">
        <f>+'Salary &amp; Fringe (5)'!E$10*'Salary Allocation (4)'!E27*0.01</f>
        <v>0</v>
      </c>
      <c r="F32" s="149">
        <f>+'Salary &amp; Fringe (5)'!F$10*'Salary Allocation (4)'!F27*0.01</f>
        <v>0</v>
      </c>
      <c r="G32" s="149">
        <f>+'Salary &amp; Fringe (5)'!G$10*'Salary Allocation (4)'!G27*0.01</f>
        <v>0</v>
      </c>
      <c r="H32" s="149">
        <f>+'Salary &amp; Fringe (5)'!H$10*'Salary Allocation (4)'!H27*0.01</f>
        <v>0</v>
      </c>
      <c r="I32" s="149">
        <f>+'Salary &amp; Fringe (5)'!I$10*'Salary Allocation (4)'!I27*0.01</f>
        <v>0</v>
      </c>
      <c r="J32" s="149">
        <f>+'Salary &amp; Fringe (5)'!J$10*'Salary Allocation (4)'!J27*0.01</f>
        <v>0</v>
      </c>
      <c r="K32" s="149">
        <f>+'Salary &amp; Fringe (5)'!K$10*'Salary Allocation (4)'!K27*0.01</f>
        <v>0</v>
      </c>
      <c r="L32" s="150">
        <f>+'Salary &amp; Fringe (5)'!L$10*'Salary Allocation (4)'!M27*0.01</f>
        <v>0</v>
      </c>
      <c r="M32" s="146">
        <f t="shared" si="3"/>
        <v>0</v>
      </c>
    </row>
    <row r="33" spans="1:13">
      <c r="A33" s="148">
        <f>+'Salary Allocation (4)'!A28</f>
        <v>0</v>
      </c>
      <c r="B33" s="135" t="e">
        <f>VLOOKUP(A33,'Service Lines (2)'!A25:B49,2,FALSE)</f>
        <v>#N/A</v>
      </c>
      <c r="C33" s="149">
        <f>+'Salary &amp; Fringe (5)'!C$10*'Salary Allocation (4)'!C28*0.01</f>
        <v>0</v>
      </c>
      <c r="D33" s="149">
        <f>+'Salary &amp; Fringe (5)'!D$10*'Salary Allocation (4)'!D28*0.01</f>
        <v>0</v>
      </c>
      <c r="E33" s="149">
        <f>+'Salary &amp; Fringe (5)'!E$10*'Salary Allocation (4)'!E28*0.01</f>
        <v>0</v>
      </c>
      <c r="F33" s="149">
        <f>+'Salary &amp; Fringe (5)'!F$10*'Salary Allocation (4)'!F28*0.01</f>
        <v>0</v>
      </c>
      <c r="G33" s="149">
        <f>+'Salary &amp; Fringe (5)'!G$10*'Salary Allocation (4)'!G28*0.01</f>
        <v>0</v>
      </c>
      <c r="H33" s="149">
        <f>+'Salary &amp; Fringe (5)'!H$10*'Salary Allocation (4)'!H28*0.01</f>
        <v>0</v>
      </c>
      <c r="I33" s="149">
        <f>+'Salary &amp; Fringe (5)'!I$10*'Salary Allocation (4)'!I28*0.01</f>
        <v>0</v>
      </c>
      <c r="J33" s="149">
        <f>+'Salary &amp; Fringe (5)'!J$10*'Salary Allocation (4)'!J28*0.01</f>
        <v>0</v>
      </c>
      <c r="K33" s="149">
        <f>+'Salary &amp; Fringe (5)'!K$10*'Salary Allocation (4)'!K28*0.01</f>
        <v>0</v>
      </c>
      <c r="L33" s="150">
        <f>+'Salary &amp; Fringe (5)'!L$10*'Salary Allocation (4)'!M28*0.01</f>
        <v>0</v>
      </c>
      <c r="M33" s="146">
        <f t="shared" si="3"/>
        <v>0</v>
      </c>
    </row>
    <row r="34" spans="1:13">
      <c r="A34" s="148">
        <f>+'Salary Allocation (4)'!A29</f>
        <v>0</v>
      </c>
      <c r="B34" s="135" t="e">
        <f>VLOOKUP(A34,'Service Lines (2)'!A26:B50,2,FALSE)</f>
        <v>#N/A</v>
      </c>
      <c r="C34" s="149">
        <f>+'Salary &amp; Fringe (5)'!C$10*'Salary Allocation (4)'!C29*0.01</f>
        <v>0</v>
      </c>
      <c r="D34" s="149">
        <f>+'Salary &amp; Fringe (5)'!D$10*'Salary Allocation (4)'!D29*0.01</f>
        <v>0</v>
      </c>
      <c r="E34" s="149">
        <f>+'Salary &amp; Fringe (5)'!E$10*'Salary Allocation (4)'!E29*0.01</f>
        <v>0</v>
      </c>
      <c r="F34" s="149">
        <f>+'Salary &amp; Fringe (5)'!F$10*'Salary Allocation (4)'!F29*0.01</f>
        <v>0</v>
      </c>
      <c r="G34" s="149">
        <f>+'Salary &amp; Fringe (5)'!G$10*'Salary Allocation (4)'!G29*0.01</f>
        <v>0</v>
      </c>
      <c r="H34" s="149">
        <f>+'Salary &amp; Fringe (5)'!H$10*'Salary Allocation (4)'!H29*0.01</f>
        <v>0</v>
      </c>
      <c r="I34" s="149">
        <f>+'Salary &amp; Fringe (5)'!I$10*'Salary Allocation (4)'!I29*0.01</f>
        <v>0</v>
      </c>
      <c r="J34" s="149">
        <f>+'Salary &amp; Fringe (5)'!J$10*'Salary Allocation (4)'!J29*0.01</f>
        <v>0</v>
      </c>
      <c r="K34" s="149">
        <f>+'Salary &amp; Fringe (5)'!K$10*'Salary Allocation (4)'!K29*0.01</f>
        <v>0</v>
      </c>
      <c r="L34" s="150">
        <f>+'Salary &amp; Fringe (5)'!L$10*'Salary Allocation (4)'!M29*0.01</f>
        <v>0</v>
      </c>
      <c r="M34" s="146">
        <f t="shared" si="3"/>
        <v>0</v>
      </c>
    </row>
    <row r="35" spans="1:13">
      <c r="A35" s="148">
        <f>+'Salary Allocation (4)'!A30</f>
        <v>0</v>
      </c>
      <c r="B35" s="135" t="e">
        <f>VLOOKUP(A35,'Service Lines (2)'!A27:B51,2,FALSE)</f>
        <v>#N/A</v>
      </c>
      <c r="C35" s="149">
        <f>+'Salary &amp; Fringe (5)'!C$10*'Salary Allocation (4)'!C30*0.01</f>
        <v>0</v>
      </c>
      <c r="D35" s="149">
        <f>+'Salary &amp; Fringe (5)'!D$10*'Salary Allocation (4)'!D30*0.01</f>
        <v>0</v>
      </c>
      <c r="E35" s="149">
        <f>+'Salary &amp; Fringe (5)'!E$10*'Salary Allocation (4)'!E30*0.01</f>
        <v>0</v>
      </c>
      <c r="F35" s="149">
        <f>+'Salary &amp; Fringe (5)'!F$10*'Salary Allocation (4)'!F30*0.01</f>
        <v>0</v>
      </c>
      <c r="G35" s="149">
        <f>+'Salary &amp; Fringe (5)'!G$10*'Salary Allocation (4)'!G30*0.01</f>
        <v>0</v>
      </c>
      <c r="H35" s="149">
        <f>+'Salary &amp; Fringe (5)'!H$10*'Salary Allocation (4)'!H30*0.01</f>
        <v>0</v>
      </c>
      <c r="I35" s="149">
        <f>+'Salary &amp; Fringe (5)'!I$10*'Salary Allocation (4)'!I30*0.01</f>
        <v>0</v>
      </c>
      <c r="J35" s="149">
        <f>+'Salary &amp; Fringe (5)'!J$10*'Salary Allocation (4)'!J30*0.01</f>
        <v>0</v>
      </c>
      <c r="K35" s="149">
        <f>+'Salary &amp; Fringe (5)'!K$10*'Salary Allocation (4)'!K30*0.01</f>
        <v>0</v>
      </c>
      <c r="L35" s="150">
        <f>+'Salary &amp; Fringe (5)'!L$10*'Salary Allocation (4)'!M30*0.01</f>
        <v>0</v>
      </c>
      <c r="M35" s="146">
        <f t="shared" si="3"/>
        <v>0</v>
      </c>
    </row>
    <row r="36" spans="1:13">
      <c r="A36" s="148">
        <f>+'Salary Allocation (4)'!A31</f>
        <v>0</v>
      </c>
      <c r="B36" s="135" t="e">
        <f>VLOOKUP(A36,'Service Lines (2)'!A28:B52,2,FALSE)</f>
        <v>#N/A</v>
      </c>
      <c r="C36" s="149">
        <f>+'Salary &amp; Fringe (5)'!C$10*'Salary Allocation (4)'!C31*0.01</f>
        <v>0</v>
      </c>
      <c r="D36" s="149">
        <f>+'Salary &amp; Fringe (5)'!D$10*'Salary Allocation (4)'!D31*0.01</f>
        <v>0</v>
      </c>
      <c r="E36" s="149">
        <f>+'Salary &amp; Fringe (5)'!E$10*'Salary Allocation (4)'!E31*0.01</f>
        <v>0</v>
      </c>
      <c r="F36" s="149">
        <f>+'Salary &amp; Fringe (5)'!F$10*'Salary Allocation (4)'!F31*0.01</f>
        <v>0</v>
      </c>
      <c r="G36" s="149">
        <f>+'Salary &amp; Fringe (5)'!G$10*'Salary Allocation (4)'!G31*0.01</f>
        <v>0</v>
      </c>
      <c r="H36" s="149">
        <f>+'Salary &amp; Fringe (5)'!H$10*'Salary Allocation (4)'!H31*0.01</f>
        <v>0</v>
      </c>
      <c r="I36" s="149">
        <f>+'Salary &amp; Fringe (5)'!I$10*'Salary Allocation (4)'!I31*0.01</f>
        <v>0</v>
      </c>
      <c r="J36" s="149">
        <f>+'Salary &amp; Fringe (5)'!J$10*'Salary Allocation (4)'!J31*0.01</f>
        <v>0</v>
      </c>
      <c r="K36" s="149">
        <f>+'Salary &amp; Fringe (5)'!K$10*'Salary Allocation (4)'!K31*0.01</f>
        <v>0</v>
      </c>
      <c r="L36" s="150">
        <f>+'Salary &amp; Fringe (5)'!L$10*'Salary Allocation (4)'!M31*0.01</f>
        <v>0</v>
      </c>
      <c r="M36" s="146">
        <f t="shared" si="3"/>
        <v>0</v>
      </c>
    </row>
    <row r="37" spans="1:13">
      <c r="A37" s="148">
        <f>+'Salary Allocation (4)'!A32</f>
        <v>0</v>
      </c>
      <c r="B37" s="135" t="e">
        <f>VLOOKUP(A37,'Service Lines (2)'!A29:B53,2,FALSE)</f>
        <v>#N/A</v>
      </c>
      <c r="C37" s="149">
        <f>+'Salary &amp; Fringe (5)'!C$10*'Salary Allocation (4)'!C32*0.01</f>
        <v>0</v>
      </c>
      <c r="D37" s="149">
        <f>+'Salary &amp; Fringe (5)'!D$10*'Salary Allocation (4)'!D32*0.01</f>
        <v>0</v>
      </c>
      <c r="E37" s="149">
        <f>+'Salary &amp; Fringe (5)'!E$10*'Salary Allocation (4)'!E32*0.01</f>
        <v>0</v>
      </c>
      <c r="F37" s="149">
        <f>+'Salary &amp; Fringe (5)'!F$10*'Salary Allocation (4)'!F32*0.01</f>
        <v>0</v>
      </c>
      <c r="G37" s="149">
        <f>+'Salary &amp; Fringe (5)'!G$10*'Salary Allocation (4)'!G32*0.01</f>
        <v>0</v>
      </c>
      <c r="H37" s="149">
        <f>+'Salary &amp; Fringe (5)'!H$10*'Salary Allocation (4)'!H32*0.01</f>
        <v>0</v>
      </c>
      <c r="I37" s="149">
        <f>+'Salary &amp; Fringe (5)'!I$10*'Salary Allocation (4)'!I32*0.01</f>
        <v>0</v>
      </c>
      <c r="J37" s="149">
        <f>+'Salary &amp; Fringe (5)'!J$10*'Salary Allocation (4)'!J32*0.01</f>
        <v>0</v>
      </c>
      <c r="K37" s="149">
        <f>+'Salary &amp; Fringe (5)'!K$10*'Salary Allocation (4)'!K32*0.01</f>
        <v>0</v>
      </c>
      <c r="L37" s="150">
        <f>+'Salary &amp; Fringe (5)'!L$10*'Salary Allocation (4)'!M32*0.01</f>
        <v>0</v>
      </c>
      <c r="M37" s="146">
        <f t="shared" si="3"/>
        <v>0</v>
      </c>
    </row>
    <row r="38" spans="1:13">
      <c r="A38" s="148">
        <f>+'Salary Allocation (4)'!A33</f>
        <v>0</v>
      </c>
      <c r="B38" s="135" t="e">
        <f>VLOOKUP(A38,'Service Lines (2)'!A30:B54,2,FALSE)</f>
        <v>#N/A</v>
      </c>
      <c r="C38" s="149">
        <f>+'Salary &amp; Fringe (5)'!C$10*'Salary Allocation (4)'!C33*0.01</f>
        <v>0</v>
      </c>
      <c r="D38" s="149">
        <f>+'Salary &amp; Fringe (5)'!D$10*'Salary Allocation (4)'!D33*0.01</f>
        <v>0</v>
      </c>
      <c r="E38" s="149">
        <f>+'Salary &amp; Fringe (5)'!E$10*'Salary Allocation (4)'!E33*0.01</f>
        <v>0</v>
      </c>
      <c r="F38" s="149">
        <f>+'Salary &amp; Fringe (5)'!F$10*'Salary Allocation (4)'!F33*0.01</f>
        <v>0</v>
      </c>
      <c r="G38" s="149">
        <f>+'Salary &amp; Fringe (5)'!G$10*'Salary Allocation (4)'!G33*0.01</f>
        <v>0</v>
      </c>
      <c r="H38" s="149">
        <f>+'Salary &amp; Fringe (5)'!H$10*'Salary Allocation (4)'!H33*0.01</f>
        <v>0</v>
      </c>
      <c r="I38" s="149">
        <f>+'Salary &amp; Fringe (5)'!I$10*'Salary Allocation (4)'!I33*0.01</f>
        <v>0</v>
      </c>
      <c r="J38" s="149">
        <f>+'Salary &amp; Fringe (5)'!J$10*'Salary Allocation (4)'!J33*0.01</f>
        <v>0</v>
      </c>
      <c r="K38" s="149">
        <f>+'Salary &amp; Fringe (5)'!K$10*'Salary Allocation (4)'!K33*0.01</f>
        <v>0</v>
      </c>
      <c r="L38" s="150">
        <f>+'Salary &amp; Fringe (5)'!L$10*'Salary Allocation (4)'!M33*0.01</f>
        <v>0</v>
      </c>
      <c r="M38" s="146">
        <f t="shared" si="3"/>
        <v>0</v>
      </c>
    </row>
    <row r="39" spans="1:13">
      <c r="A39" s="148">
        <f>+'Salary Allocation (4)'!A34</f>
        <v>0</v>
      </c>
      <c r="B39" s="135" t="e">
        <f>VLOOKUP(A39,'Service Lines (2)'!A30:B55,2,FALSE)</f>
        <v>#N/A</v>
      </c>
      <c r="C39" s="149">
        <f>+'Salary &amp; Fringe (5)'!C$10*'Salary Allocation (4)'!C34*0.01</f>
        <v>0</v>
      </c>
      <c r="D39" s="149">
        <f>+'Salary &amp; Fringe (5)'!D$10*'Salary Allocation (4)'!D34*0.01</f>
        <v>0</v>
      </c>
      <c r="E39" s="149">
        <f>+'Salary &amp; Fringe (5)'!E$10*'Salary Allocation (4)'!E34*0.01</f>
        <v>0</v>
      </c>
      <c r="F39" s="149">
        <f>+'Salary &amp; Fringe (5)'!F$10*'Salary Allocation (4)'!F34*0.01</f>
        <v>0</v>
      </c>
      <c r="G39" s="149">
        <f>+'Salary &amp; Fringe (5)'!G$10*'Salary Allocation (4)'!G34*0.01</f>
        <v>0</v>
      </c>
      <c r="H39" s="149">
        <f>+'Salary &amp; Fringe (5)'!H$10*'Salary Allocation (4)'!H34*0.01</f>
        <v>0</v>
      </c>
      <c r="I39" s="149">
        <f>+'Salary &amp; Fringe (5)'!I$10*'Salary Allocation (4)'!I34*0.01</f>
        <v>0</v>
      </c>
      <c r="J39" s="149">
        <f>+'Salary &amp; Fringe (5)'!J$10*'Salary Allocation (4)'!J34*0.01</f>
        <v>0</v>
      </c>
      <c r="K39" s="149">
        <f>+'Salary &amp; Fringe (5)'!K$10*'Salary Allocation (4)'!K34*0.01</f>
        <v>0</v>
      </c>
      <c r="L39" s="150">
        <f>+'Salary &amp; Fringe (5)'!L$10*'Salary Allocation (4)'!M34*0.01</f>
        <v>0</v>
      </c>
      <c r="M39" s="146">
        <f t="shared" si="3"/>
        <v>0</v>
      </c>
    </row>
    <row r="40" spans="1:13">
      <c r="A40" s="148">
        <f>+'Salary Allocation (4)'!A35</f>
        <v>0</v>
      </c>
      <c r="B40" s="135" t="e">
        <f>VLOOKUP(A40,'Service Lines (2)'!A30:B56,2,FALSE)</f>
        <v>#N/A</v>
      </c>
      <c r="C40" s="149">
        <f>+'Salary &amp; Fringe (5)'!C$10*'Salary Allocation (4)'!C35*0.01</f>
        <v>0</v>
      </c>
      <c r="D40" s="149">
        <f>+'Salary &amp; Fringe (5)'!D$10*'Salary Allocation (4)'!D35*0.01</f>
        <v>0</v>
      </c>
      <c r="E40" s="149">
        <f>+'Salary &amp; Fringe (5)'!E$10*'Salary Allocation (4)'!E35*0.01</f>
        <v>0</v>
      </c>
      <c r="F40" s="149">
        <f>+'Salary &amp; Fringe (5)'!F$10*'Salary Allocation (4)'!F35*0.01</f>
        <v>0</v>
      </c>
      <c r="G40" s="149">
        <f>+'Salary &amp; Fringe (5)'!G$10*'Salary Allocation (4)'!G35*0.01</f>
        <v>0</v>
      </c>
      <c r="H40" s="149">
        <f>+'Salary &amp; Fringe (5)'!H$10*'Salary Allocation (4)'!H35*0.01</f>
        <v>0</v>
      </c>
      <c r="I40" s="149">
        <f>+'Salary &amp; Fringe (5)'!I$10*'Salary Allocation (4)'!I35*0.01</f>
        <v>0</v>
      </c>
      <c r="J40" s="149">
        <f>+'Salary &amp; Fringe (5)'!J$10*'Salary Allocation (4)'!J35*0.01</f>
        <v>0</v>
      </c>
      <c r="K40" s="149">
        <f>+'Salary &amp; Fringe (5)'!K$10*'Salary Allocation (4)'!K35*0.01</f>
        <v>0</v>
      </c>
      <c r="L40" s="150">
        <f>+'Salary &amp; Fringe (5)'!L$10*'Salary Allocation (4)'!M35*0.01</f>
        <v>0</v>
      </c>
      <c r="M40" s="146">
        <f t="shared" si="3"/>
        <v>0</v>
      </c>
    </row>
    <row r="41" spans="1:13">
      <c r="A41" s="148">
        <f>+'Salary Allocation (4)'!A36</f>
        <v>0</v>
      </c>
      <c r="B41" s="135" t="e">
        <f>VLOOKUP(A41,'Service Lines (2)'!A30:B57,2,FALSE)</f>
        <v>#N/A</v>
      </c>
      <c r="C41" s="149">
        <f>+'Salary &amp; Fringe (5)'!C$10*'Salary Allocation (4)'!C36*0.01</f>
        <v>0</v>
      </c>
      <c r="D41" s="149">
        <f>+'Salary &amp; Fringe (5)'!D$10*'Salary Allocation (4)'!D36*0.01</f>
        <v>0</v>
      </c>
      <c r="E41" s="149">
        <f>+'Salary &amp; Fringe (5)'!E$10*'Salary Allocation (4)'!E36*0.01</f>
        <v>0</v>
      </c>
      <c r="F41" s="149">
        <f>+'Salary &amp; Fringe (5)'!F$10*'Salary Allocation (4)'!F36*0.01</f>
        <v>0</v>
      </c>
      <c r="G41" s="149">
        <f>+'Salary &amp; Fringe (5)'!G$10*'Salary Allocation (4)'!G36*0.01</f>
        <v>0</v>
      </c>
      <c r="H41" s="149">
        <f>+'Salary &amp; Fringe (5)'!H$10*'Salary Allocation (4)'!H36*0.01</f>
        <v>0</v>
      </c>
      <c r="I41" s="149">
        <f>+'Salary &amp; Fringe (5)'!I$10*'Salary Allocation (4)'!I36*0.01</f>
        <v>0</v>
      </c>
      <c r="J41" s="149">
        <f>+'Salary &amp; Fringe (5)'!J$10*'Salary Allocation (4)'!J36*0.01</f>
        <v>0</v>
      </c>
      <c r="K41" s="149">
        <f>+'Salary &amp; Fringe (5)'!K$10*'Salary Allocation (4)'!K36*0.01</f>
        <v>0</v>
      </c>
      <c r="L41" s="150">
        <f>+'Salary &amp; Fringe (5)'!L$10*'Salary Allocation (4)'!M36*0.01</f>
        <v>0</v>
      </c>
      <c r="M41" s="146">
        <f t="shared" si="3"/>
        <v>0</v>
      </c>
    </row>
    <row r="42" spans="1:13" ht="13.5" thickBot="1">
      <c r="A42" s="122"/>
      <c r="B42" s="123" t="s">
        <v>62</v>
      </c>
      <c r="C42" s="124">
        <f t="shared" ref="C42:L42" si="4">SUM(C13:C41)-C10</f>
        <v>-41100</v>
      </c>
      <c r="D42" s="124">
        <f t="shared" si="4"/>
        <v>0</v>
      </c>
      <c r="E42" s="124">
        <f t="shared" si="4"/>
        <v>0</v>
      </c>
      <c r="F42" s="124">
        <f t="shared" si="4"/>
        <v>0</v>
      </c>
      <c r="G42" s="124">
        <f t="shared" si="4"/>
        <v>0</v>
      </c>
      <c r="H42" s="124">
        <f t="shared" si="4"/>
        <v>0</v>
      </c>
      <c r="I42" s="124">
        <f t="shared" si="4"/>
        <v>0</v>
      </c>
      <c r="J42" s="124">
        <f t="shared" si="4"/>
        <v>0</v>
      </c>
      <c r="K42" s="124">
        <f t="shared" si="4"/>
        <v>0</v>
      </c>
      <c r="L42" s="128">
        <f t="shared" si="4"/>
        <v>0</v>
      </c>
      <c r="M42" s="129">
        <f t="shared" si="3"/>
        <v>-41100</v>
      </c>
    </row>
  </sheetData>
  <conditionalFormatting sqref="C42:L42">
    <cfRule type="colorScale" priority="2">
      <colorScale>
        <cfvo type="min"/>
        <cfvo type="percentile" val="50"/>
        <cfvo type="max"/>
        <color rgb="FFF8696B"/>
        <color rgb="FFFFEB84"/>
        <color rgb="FF63BE7B"/>
      </colorScale>
    </cfRule>
  </conditionalFormatting>
  <conditionalFormatting sqref="M42">
    <cfRule type="colorScale" priority="1">
      <colorScale>
        <cfvo type="min"/>
        <cfvo type="percentile" val="50"/>
        <cfvo type="max"/>
        <color rgb="FFF8696B"/>
        <color rgb="FFFFEB84"/>
        <color rgb="FF63BE7B"/>
      </colorScale>
    </cfRule>
  </conditionalFormatting>
  <printOptions horizontalCentered="1"/>
  <pageMargins left="0.7" right="0.7" top="0.75" bottom="0.75" header="0.3" footer="0.3"/>
  <pageSetup scale="58" fitToHeight="0" orientation="landscape" horizontalDpi="1200" verticalDpi="1200" r:id="rId1"/>
  <headerFooter alignWithMargins="0">
    <oddHeader>&amp;R&amp;D</oddHeader>
    <oddFooter>&amp;C&amp;F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sheetPr>
  <dimension ref="A1:K42"/>
  <sheetViews>
    <sheetView zoomScaleNormal="100" workbookViewId="0">
      <selection activeCell="J7" sqref="J7"/>
    </sheetView>
  </sheetViews>
  <sheetFormatPr defaultRowHeight="12.75"/>
  <cols>
    <col min="2" max="2" width="31.28515625" bestFit="1" customWidth="1"/>
    <col min="3" max="11" width="17" style="11" customWidth="1"/>
  </cols>
  <sheetData>
    <row r="1" spans="1:11" s="4" customFormat="1">
      <c r="A1" s="22" t="str">
        <f>+'Adm Info (1)'!B8</f>
        <v>MRI</v>
      </c>
      <c r="B1" s="22"/>
      <c r="C1" s="23"/>
      <c r="D1" s="23"/>
      <c r="E1" s="23"/>
      <c r="F1" s="23"/>
      <c r="G1" s="23"/>
      <c r="H1" s="23"/>
      <c r="I1" s="23"/>
      <c r="J1" s="23"/>
      <c r="K1" s="23"/>
    </row>
    <row r="2" spans="1:11" s="4" customFormat="1">
      <c r="A2" s="22">
        <f>+'Adm Info (1)'!B9</f>
        <v>0</v>
      </c>
      <c r="B2" s="22"/>
      <c r="C2" s="23"/>
      <c r="D2" s="23"/>
      <c r="E2" s="23"/>
      <c r="F2" s="23"/>
      <c r="G2" s="23"/>
      <c r="H2" s="23"/>
      <c r="I2" s="23"/>
      <c r="J2" s="23"/>
      <c r="K2" s="23"/>
    </row>
    <row r="3" spans="1:11" ht="10.5" customHeight="1">
      <c r="C3" s="10"/>
      <c r="D3" s="10"/>
      <c r="E3" s="10"/>
      <c r="F3" s="10"/>
      <c r="G3" s="10"/>
      <c r="H3" s="10"/>
      <c r="I3" s="10"/>
      <c r="J3" s="10"/>
      <c r="K3" s="10"/>
    </row>
    <row r="4" spans="1:11" ht="23.25">
      <c r="A4" s="97" t="s">
        <v>70</v>
      </c>
      <c r="B4" s="97"/>
      <c r="C4" s="152"/>
      <c r="D4" s="152"/>
      <c r="E4" s="152"/>
      <c r="F4" s="152"/>
      <c r="G4" s="152"/>
      <c r="H4" s="152"/>
      <c r="I4" s="152"/>
      <c r="J4" s="152"/>
      <c r="K4" s="152"/>
    </row>
    <row r="5" spans="1:11" s="30" customFormat="1" ht="51" customHeight="1">
      <c r="A5" s="30" t="s">
        <v>4</v>
      </c>
      <c r="B5" s="30" t="s">
        <v>45</v>
      </c>
      <c r="C5" s="153" t="s">
        <v>73</v>
      </c>
      <c r="D5" s="153" t="s">
        <v>74</v>
      </c>
      <c r="E5" s="153" t="s">
        <v>68</v>
      </c>
      <c r="F5" s="153" t="s">
        <v>75</v>
      </c>
      <c r="G5" s="153" t="s">
        <v>76</v>
      </c>
      <c r="H5" s="153" t="s">
        <v>69</v>
      </c>
      <c r="I5" s="153" t="s">
        <v>6</v>
      </c>
      <c r="J5" s="153" t="s">
        <v>71</v>
      </c>
      <c r="K5" s="153" t="s">
        <v>72</v>
      </c>
    </row>
    <row r="6" spans="1:11" ht="13.5" customHeight="1">
      <c r="A6" s="65">
        <v>1</v>
      </c>
      <c r="B6" s="151" t="str">
        <f>VLOOKUP(A6,'Service Lines (2)'!A:B,2,FALSE)</f>
        <v>MRI</v>
      </c>
      <c r="C6" s="154">
        <v>2500</v>
      </c>
      <c r="D6" s="154">
        <v>5000</v>
      </c>
      <c r="E6" s="154">
        <v>5000</v>
      </c>
      <c r="F6" s="154">
        <v>20000</v>
      </c>
      <c r="G6" s="154">
        <v>1000</v>
      </c>
      <c r="H6" s="154"/>
      <c r="I6" s="156">
        <f t="shared" ref="I6:I42" si="0">SUM(C6:H6)</f>
        <v>33500</v>
      </c>
      <c r="J6" s="154"/>
      <c r="K6" s="156">
        <f>+I6-J6</f>
        <v>33500</v>
      </c>
    </row>
    <row r="7" spans="1:11" ht="13.5" customHeight="1">
      <c r="A7" s="65">
        <v>2</v>
      </c>
      <c r="B7" s="151">
        <f>VLOOKUP(A7,'Service Lines (2)'!A:B,2,FALSE)</f>
        <v>0</v>
      </c>
      <c r="C7" s="154"/>
      <c r="D7" s="154"/>
      <c r="E7" s="154"/>
      <c r="F7" s="154"/>
      <c r="G7" s="154"/>
      <c r="H7" s="154"/>
      <c r="I7" s="156">
        <f t="shared" si="0"/>
        <v>0</v>
      </c>
      <c r="J7" s="154">
        <v>0</v>
      </c>
      <c r="K7" s="156">
        <f t="shared" ref="K7:K42" si="1">+I7-J7</f>
        <v>0</v>
      </c>
    </row>
    <row r="8" spans="1:11" ht="14.1" customHeight="1">
      <c r="A8" s="65">
        <v>3</v>
      </c>
      <c r="B8" s="151">
        <f>VLOOKUP(A8,'Service Lines (2)'!A:B,2,FALSE)</f>
        <v>0</v>
      </c>
      <c r="C8" s="154"/>
      <c r="D8" s="154"/>
      <c r="E8" s="154"/>
      <c r="F8" s="154"/>
      <c r="G8" s="154"/>
      <c r="H8" s="154"/>
      <c r="I8" s="156">
        <f t="shared" si="0"/>
        <v>0</v>
      </c>
      <c r="J8" s="154">
        <v>0</v>
      </c>
      <c r="K8" s="156">
        <f t="shared" si="1"/>
        <v>0</v>
      </c>
    </row>
    <row r="9" spans="1:11" ht="14.1" customHeight="1">
      <c r="A9" s="65">
        <v>4</v>
      </c>
      <c r="B9" s="151">
        <f>VLOOKUP(A9,'Service Lines (2)'!A:B,2,FALSE)</f>
        <v>0</v>
      </c>
      <c r="C9" s="154"/>
      <c r="D9" s="154"/>
      <c r="E9" s="154"/>
      <c r="F9" s="154"/>
      <c r="G9" s="154"/>
      <c r="H9" s="154"/>
      <c r="I9" s="156">
        <f t="shared" si="0"/>
        <v>0</v>
      </c>
      <c r="J9" s="154">
        <v>0</v>
      </c>
      <c r="K9" s="156">
        <f t="shared" si="1"/>
        <v>0</v>
      </c>
    </row>
    <row r="10" spans="1:11" ht="14.1" customHeight="1">
      <c r="A10" s="65">
        <v>5</v>
      </c>
      <c r="B10" s="151">
        <f>VLOOKUP(A10,'Service Lines (2)'!A:B,2,FALSE)</f>
        <v>0</v>
      </c>
      <c r="C10" s="154"/>
      <c r="D10" s="154"/>
      <c r="E10" s="154"/>
      <c r="F10" s="154"/>
      <c r="G10" s="154"/>
      <c r="H10" s="154"/>
      <c r="I10" s="156">
        <f t="shared" si="0"/>
        <v>0</v>
      </c>
      <c r="J10" s="154">
        <v>0</v>
      </c>
      <c r="K10" s="156">
        <f t="shared" si="1"/>
        <v>0</v>
      </c>
    </row>
    <row r="11" spans="1:11" ht="14.1" customHeight="1">
      <c r="A11" s="65">
        <v>0</v>
      </c>
      <c r="B11" s="151">
        <f>VLOOKUP(A11,'Service Lines (2)'!A:B,2,FALSE)</f>
        <v>0</v>
      </c>
      <c r="C11" s="154"/>
      <c r="D11" s="154"/>
      <c r="E11" s="154"/>
      <c r="F11" s="154"/>
      <c r="G11" s="154"/>
      <c r="H11" s="154"/>
      <c r="I11" s="156">
        <f t="shared" si="0"/>
        <v>0</v>
      </c>
      <c r="J11" s="154">
        <v>0</v>
      </c>
      <c r="K11" s="156">
        <f t="shared" si="1"/>
        <v>0</v>
      </c>
    </row>
    <row r="12" spans="1:11" ht="14.1" customHeight="1">
      <c r="A12" s="65">
        <v>0</v>
      </c>
      <c r="B12" s="151">
        <f>VLOOKUP(A12,'Service Lines (2)'!A:B,2,FALSE)</f>
        <v>0</v>
      </c>
      <c r="C12" s="154"/>
      <c r="D12" s="154"/>
      <c r="E12" s="154"/>
      <c r="F12" s="154"/>
      <c r="G12" s="154"/>
      <c r="H12" s="154"/>
      <c r="I12" s="156">
        <f t="shared" si="0"/>
        <v>0</v>
      </c>
      <c r="J12" s="154"/>
      <c r="K12" s="156">
        <f t="shared" si="1"/>
        <v>0</v>
      </c>
    </row>
    <row r="13" spans="1:11" ht="14.1" customHeight="1">
      <c r="A13" s="65">
        <v>0</v>
      </c>
      <c r="B13" s="151">
        <f>VLOOKUP(A13,'Service Lines (2)'!A:B,2,FALSE)</f>
        <v>0</v>
      </c>
      <c r="C13" s="154"/>
      <c r="D13" s="154"/>
      <c r="E13" s="154"/>
      <c r="F13" s="154"/>
      <c r="G13" s="154"/>
      <c r="H13" s="154"/>
      <c r="I13" s="156">
        <f t="shared" si="0"/>
        <v>0</v>
      </c>
      <c r="J13" s="154"/>
      <c r="K13" s="156">
        <f t="shared" si="1"/>
        <v>0</v>
      </c>
    </row>
    <row r="14" spans="1:11" ht="14.1" customHeight="1">
      <c r="A14" s="65">
        <v>0</v>
      </c>
      <c r="B14" s="151">
        <f>VLOOKUP(A14,'Service Lines (2)'!A:B,2,FALSE)</f>
        <v>0</v>
      </c>
      <c r="C14" s="154"/>
      <c r="D14" s="154"/>
      <c r="E14" s="154"/>
      <c r="F14" s="154"/>
      <c r="G14" s="154"/>
      <c r="H14" s="154"/>
      <c r="I14" s="156">
        <f t="shared" si="0"/>
        <v>0</v>
      </c>
      <c r="J14" s="154"/>
      <c r="K14" s="156">
        <f t="shared" si="1"/>
        <v>0</v>
      </c>
    </row>
    <row r="15" spans="1:11" ht="14.1" customHeight="1">
      <c r="A15" s="65">
        <v>0</v>
      </c>
      <c r="B15" s="151">
        <f>VLOOKUP(A15,'Service Lines (2)'!A:B,2,FALSE)</f>
        <v>0</v>
      </c>
      <c r="C15" s="154"/>
      <c r="D15" s="154"/>
      <c r="E15" s="154"/>
      <c r="F15" s="154"/>
      <c r="G15" s="154"/>
      <c r="H15" s="154"/>
      <c r="I15" s="156">
        <f t="shared" si="0"/>
        <v>0</v>
      </c>
      <c r="J15" s="154"/>
      <c r="K15" s="156">
        <f t="shared" si="1"/>
        <v>0</v>
      </c>
    </row>
    <row r="16" spans="1:11" ht="14.1" customHeight="1">
      <c r="A16" s="65">
        <v>0</v>
      </c>
      <c r="B16" s="151">
        <f>VLOOKUP(A16,'Service Lines (2)'!A:B,2,FALSE)</f>
        <v>0</v>
      </c>
      <c r="C16" s="154"/>
      <c r="D16" s="154"/>
      <c r="E16" s="154"/>
      <c r="F16" s="154"/>
      <c r="G16" s="154"/>
      <c r="H16" s="154"/>
      <c r="I16" s="156">
        <f t="shared" si="0"/>
        <v>0</v>
      </c>
      <c r="J16" s="154"/>
      <c r="K16" s="156">
        <f t="shared" si="1"/>
        <v>0</v>
      </c>
    </row>
    <row r="17" spans="1:11" ht="14.1" customHeight="1">
      <c r="A17" s="65">
        <v>0</v>
      </c>
      <c r="B17" s="151">
        <f>VLOOKUP(A17,'Service Lines (2)'!A:B,2,FALSE)</f>
        <v>0</v>
      </c>
      <c r="C17" s="154"/>
      <c r="D17" s="154"/>
      <c r="E17" s="154"/>
      <c r="F17" s="154"/>
      <c r="G17" s="154"/>
      <c r="H17" s="154"/>
      <c r="I17" s="156">
        <f t="shared" si="0"/>
        <v>0</v>
      </c>
      <c r="J17" s="154"/>
      <c r="K17" s="156">
        <f t="shared" si="1"/>
        <v>0</v>
      </c>
    </row>
    <row r="18" spans="1:11" ht="14.1" customHeight="1">
      <c r="A18" s="65">
        <v>0</v>
      </c>
      <c r="B18" s="151">
        <f>VLOOKUP(A18,'Service Lines (2)'!A:B,2,FALSE)</f>
        <v>0</v>
      </c>
      <c r="C18" s="154"/>
      <c r="D18" s="154"/>
      <c r="E18" s="154"/>
      <c r="F18" s="154"/>
      <c r="G18" s="154"/>
      <c r="H18" s="154"/>
      <c r="I18" s="156">
        <f t="shared" si="0"/>
        <v>0</v>
      </c>
      <c r="J18" s="154"/>
      <c r="K18" s="156">
        <f t="shared" si="1"/>
        <v>0</v>
      </c>
    </row>
    <row r="19" spans="1:11" ht="14.1" customHeight="1">
      <c r="A19" s="65">
        <v>0</v>
      </c>
      <c r="B19" s="151">
        <f>VLOOKUP(A19,'Service Lines (2)'!A:B,2,FALSE)</f>
        <v>0</v>
      </c>
      <c r="C19" s="154"/>
      <c r="D19" s="154"/>
      <c r="E19" s="154"/>
      <c r="F19" s="154"/>
      <c r="G19" s="154"/>
      <c r="H19" s="154"/>
      <c r="I19" s="156">
        <f t="shared" si="0"/>
        <v>0</v>
      </c>
      <c r="J19" s="154"/>
      <c r="K19" s="156">
        <f t="shared" si="1"/>
        <v>0</v>
      </c>
    </row>
    <row r="20" spans="1:11" ht="14.1" customHeight="1">
      <c r="A20" s="65">
        <v>0</v>
      </c>
      <c r="B20" s="151">
        <f>VLOOKUP(A20,'Service Lines (2)'!A:B,2,FALSE)</f>
        <v>0</v>
      </c>
      <c r="C20" s="154"/>
      <c r="D20" s="154"/>
      <c r="E20" s="154"/>
      <c r="F20" s="154"/>
      <c r="G20" s="154"/>
      <c r="H20" s="154"/>
      <c r="I20" s="156">
        <f t="shared" si="0"/>
        <v>0</v>
      </c>
      <c r="J20" s="154"/>
      <c r="K20" s="156">
        <f t="shared" si="1"/>
        <v>0</v>
      </c>
    </row>
    <row r="21" spans="1:11" ht="14.1" customHeight="1">
      <c r="A21" s="65">
        <v>0</v>
      </c>
      <c r="B21" s="151">
        <f>VLOOKUP(A21,'Service Lines (2)'!A:B,2,FALSE)</f>
        <v>0</v>
      </c>
      <c r="C21" s="154"/>
      <c r="D21" s="154"/>
      <c r="E21" s="154"/>
      <c r="F21" s="154"/>
      <c r="G21" s="154"/>
      <c r="H21" s="154"/>
      <c r="I21" s="156">
        <f t="shared" si="0"/>
        <v>0</v>
      </c>
      <c r="J21" s="154"/>
      <c r="K21" s="156">
        <f t="shared" si="1"/>
        <v>0</v>
      </c>
    </row>
    <row r="22" spans="1:11" ht="14.1" customHeight="1">
      <c r="A22" s="65">
        <v>0</v>
      </c>
      <c r="B22" s="151">
        <f>VLOOKUP(A22,'Service Lines (2)'!A:B,2,FALSE)</f>
        <v>0</v>
      </c>
      <c r="C22" s="154"/>
      <c r="D22" s="154"/>
      <c r="E22" s="154"/>
      <c r="F22" s="154"/>
      <c r="G22" s="154"/>
      <c r="H22" s="154"/>
      <c r="I22" s="156">
        <f t="shared" si="0"/>
        <v>0</v>
      </c>
      <c r="J22" s="154"/>
      <c r="K22" s="156">
        <f t="shared" si="1"/>
        <v>0</v>
      </c>
    </row>
    <row r="23" spans="1:11" ht="14.1" customHeight="1">
      <c r="A23" s="65">
        <v>0</v>
      </c>
      <c r="B23" s="151">
        <f>VLOOKUP(A23,'Service Lines (2)'!A:B,2,FALSE)</f>
        <v>0</v>
      </c>
      <c r="C23" s="154"/>
      <c r="D23" s="154"/>
      <c r="E23" s="154"/>
      <c r="F23" s="154"/>
      <c r="G23" s="154"/>
      <c r="H23" s="154"/>
      <c r="I23" s="156">
        <f t="shared" si="0"/>
        <v>0</v>
      </c>
      <c r="J23" s="154"/>
      <c r="K23" s="156">
        <f t="shared" si="1"/>
        <v>0</v>
      </c>
    </row>
    <row r="24" spans="1:11" ht="14.1" customHeight="1">
      <c r="A24" s="65">
        <v>0</v>
      </c>
      <c r="B24" s="151">
        <f>VLOOKUP(A24,'Service Lines (2)'!A:B,2,FALSE)</f>
        <v>0</v>
      </c>
      <c r="C24" s="154"/>
      <c r="D24" s="154"/>
      <c r="E24" s="154"/>
      <c r="F24" s="154"/>
      <c r="G24" s="154"/>
      <c r="H24" s="154"/>
      <c r="I24" s="156">
        <f t="shared" si="0"/>
        <v>0</v>
      </c>
      <c r="J24" s="154"/>
      <c r="K24" s="156">
        <f t="shared" si="1"/>
        <v>0</v>
      </c>
    </row>
    <row r="25" spans="1:11" ht="14.1" customHeight="1">
      <c r="A25" s="65">
        <v>0</v>
      </c>
      <c r="B25" s="151">
        <f>VLOOKUP(A25,'Service Lines (2)'!A:B,2,FALSE)</f>
        <v>0</v>
      </c>
      <c r="C25" s="154"/>
      <c r="D25" s="154"/>
      <c r="E25" s="154"/>
      <c r="F25" s="154"/>
      <c r="G25" s="154"/>
      <c r="H25" s="154"/>
      <c r="I25" s="156">
        <f t="shared" si="0"/>
        <v>0</v>
      </c>
      <c r="J25" s="154"/>
      <c r="K25" s="156">
        <f t="shared" si="1"/>
        <v>0</v>
      </c>
    </row>
    <row r="26" spans="1:11" ht="14.1" customHeight="1">
      <c r="A26" s="65">
        <v>0</v>
      </c>
      <c r="B26" s="151">
        <f>VLOOKUP(A26,'Service Lines (2)'!A:B,2,FALSE)</f>
        <v>0</v>
      </c>
      <c r="C26" s="154"/>
      <c r="D26" s="154"/>
      <c r="E26" s="154"/>
      <c r="F26" s="154"/>
      <c r="G26" s="154"/>
      <c r="H26" s="154"/>
      <c r="I26" s="156">
        <f t="shared" si="0"/>
        <v>0</v>
      </c>
      <c r="J26" s="154"/>
      <c r="K26" s="156">
        <f t="shared" si="1"/>
        <v>0</v>
      </c>
    </row>
    <row r="27" spans="1:11" ht="12.75" customHeight="1">
      <c r="A27" s="65">
        <v>0</v>
      </c>
      <c r="B27" s="151">
        <f>VLOOKUP(A27,'Service Lines (2)'!A:B,2,FALSE)</f>
        <v>0</v>
      </c>
      <c r="C27" s="154"/>
      <c r="D27" s="154"/>
      <c r="E27" s="154"/>
      <c r="F27" s="154"/>
      <c r="G27" s="154"/>
      <c r="H27" s="154"/>
      <c r="I27" s="156">
        <f t="shared" si="0"/>
        <v>0</v>
      </c>
      <c r="J27" s="154"/>
      <c r="K27" s="156">
        <f t="shared" si="1"/>
        <v>0</v>
      </c>
    </row>
    <row r="28" spans="1:11" ht="14.25" customHeight="1">
      <c r="A28" s="65">
        <v>0</v>
      </c>
      <c r="B28" s="151">
        <f>VLOOKUP(A28,'Service Lines (2)'!A:B,2,FALSE)</f>
        <v>0</v>
      </c>
      <c r="C28" s="154"/>
      <c r="D28" s="154"/>
      <c r="E28" s="154"/>
      <c r="F28" s="154"/>
      <c r="G28" s="154"/>
      <c r="H28" s="154"/>
      <c r="I28" s="156">
        <f t="shared" si="0"/>
        <v>0</v>
      </c>
      <c r="J28" s="154"/>
      <c r="K28" s="156">
        <f t="shared" si="1"/>
        <v>0</v>
      </c>
    </row>
    <row r="29" spans="1:11" ht="13.5" customHeight="1">
      <c r="A29" s="65">
        <v>0</v>
      </c>
      <c r="B29" s="151">
        <f>VLOOKUP(A29,'Service Lines (2)'!A:B,2,FALSE)</f>
        <v>0</v>
      </c>
      <c r="C29" s="154"/>
      <c r="D29" s="154"/>
      <c r="E29" s="154"/>
      <c r="F29" s="154"/>
      <c r="G29" s="154"/>
      <c r="H29" s="154"/>
      <c r="I29" s="156">
        <f t="shared" si="0"/>
        <v>0</v>
      </c>
      <c r="J29" s="154"/>
      <c r="K29" s="156">
        <f t="shared" si="1"/>
        <v>0</v>
      </c>
    </row>
    <row r="30" spans="1:11" ht="13.5" customHeight="1">
      <c r="A30" s="65">
        <v>0</v>
      </c>
      <c r="B30" s="151">
        <f>VLOOKUP(A30,'Service Lines (2)'!A:B,2,FALSE)</f>
        <v>0</v>
      </c>
      <c r="C30" s="154"/>
      <c r="D30" s="154"/>
      <c r="E30" s="154"/>
      <c r="F30" s="154"/>
      <c r="G30" s="154"/>
      <c r="H30" s="154"/>
      <c r="I30" s="156">
        <f t="shared" si="0"/>
        <v>0</v>
      </c>
      <c r="J30" s="154"/>
      <c r="K30" s="156">
        <f t="shared" si="1"/>
        <v>0</v>
      </c>
    </row>
    <row r="31" spans="1:11" ht="13.5" customHeight="1">
      <c r="A31" s="65">
        <v>0</v>
      </c>
      <c r="B31" s="151">
        <f>VLOOKUP(A31,'Service Lines (2)'!A:B,2,FALSE)</f>
        <v>0</v>
      </c>
      <c r="C31" s="154"/>
      <c r="D31" s="154"/>
      <c r="E31" s="154"/>
      <c r="F31" s="154"/>
      <c r="G31" s="154"/>
      <c r="H31" s="154"/>
      <c r="I31" s="156">
        <f t="shared" si="0"/>
        <v>0</v>
      </c>
      <c r="J31" s="154"/>
      <c r="K31" s="156">
        <f t="shared" si="1"/>
        <v>0</v>
      </c>
    </row>
    <row r="32" spans="1:11" ht="13.5" customHeight="1">
      <c r="A32" s="65">
        <v>0</v>
      </c>
      <c r="B32" s="151">
        <f>VLOOKUP(A32,'Service Lines (2)'!A:B,2,FALSE)</f>
        <v>0</v>
      </c>
      <c r="C32" s="154"/>
      <c r="D32" s="154"/>
      <c r="E32" s="154"/>
      <c r="F32" s="154"/>
      <c r="G32" s="154"/>
      <c r="H32" s="154"/>
      <c r="I32" s="156">
        <f t="shared" si="0"/>
        <v>0</v>
      </c>
      <c r="J32" s="154"/>
      <c r="K32" s="156">
        <f t="shared" si="1"/>
        <v>0</v>
      </c>
    </row>
    <row r="33" spans="1:11" ht="13.5" customHeight="1">
      <c r="A33" s="65">
        <v>0</v>
      </c>
      <c r="B33" s="151">
        <f>VLOOKUP(A33,'Service Lines (2)'!A:B,2,FALSE)</f>
        <v>0</v>
      </c>
      <c r="C33" s="154"/>
      <c r="D33" s="154"/>
      <c r="E33" s="154"/>
      <c r="F33" s="154"/>
      <c r="G33" s="154"/>
      <c r="H33" s="154"/>
      <c r="I33" s="156">
        <f t="shared" si="0"/>
        <v>0</v>
      </c>
      <c r="J33" s="154"/>
      <c r="K33" s="156">
        <f t="shared" si="1"/>
        <v>0</v>
      </c>
    </row>
    <row r="34" spans="1:11" ht="13.5" customHeight="1">
      <c r="A34" s="65">
        <v>0</v>
      </c>
      <c r="B34" s="151">
        <f>VLOOKUP(A34,'Service Lines (2)'!A:B,2,FALSE)</f>
        <v>0</v>
      </c>
      <c r="C34" s="154"/>
      <c r="D34" s="154"/>
      <c r="E34" s="154"/>
      <c r="F34" s="154"/>
      <c r="G34" s="154"/>
      <c r="H34" s="154"/>
      <c r="I34" s="156">
        <f t="shared" si="0"/>
        <v>0</v>
      </c>
      <c r="J34" s="154"/>
      <c r="K34" s="156">
        <f t="shared" si="1"/>
        <v>0</v>
      </c>
    </row>
    <row r="35" spans="1:11" ht="13.5" customHeight="1">
      <c r="A35" s="65">
        <v>0</v>
      </c>
      <c r="B35" s="151">
        <f>VLOOKUP(A35,'Service Lines (2)'!A:B,2,FALSE)</f>
        <v>0</v>
      </c>
      <c r="C35" s="154"/>
      <c r="D35" s="154"/>
      <c r="E35" s="154"/>
      <c r="F35" s="154"/>
      <c r="G35" s="154"/>
      <c r="H35" s="154"/>
      <c r="I35" s="156">
        <f t="shared" si="0"/>
        <v>0</v>
      </c>
      <c r="J35" s="154"/>
      <c r="K35" s="156">
        <f t="shared" si="1"/>
        <v>0</v>
      </c>
    </row>
    <row r="36" spans="1:11" ht="13.5" customHeight="1">
      <c r="A36" s="65">
        <v>0</v>
      </c>
      <c r="B36" s="151">
        <f>VLOOKUP(A36,'Service Lines (2)'!A:B,2,FALSE)</f>
        <v>0</v>
      </c>
      <c r="C36" s="154"/>
      <c r="D36" s="154"/>
      <c r="E36" s="154"/>
      <c r="F36" s="154"/>
      <c r="G36" s="154"/>
      <c r="H36" s="154"/>
      <c r="I36" s="156">
        <f t="shared" si="0"/>
        <v>0</v>
      </c>
      <c r="J36" s="154"/>
      <c r="K36" s="156">
        <f t="shared" si="1"/>
        <v>0</v>
      </c>
    </row>
    <row r="37" spans="1:11" ht="13.5" customHeight="1">
      <c r="A37" s="65">
        <v>0</v>
      </c>
      <c r="B37" s="151">
        <f>VLOOKUP(A37,'Service Lines (2)'!A:B,2,FALSE)</f>
        <v>0</v>
      </c>
      <c r="C37" s="154"/>
      <c r="D37" s="154"/>
      <c r="E37" s="154"/>
      <c r="F37" s="154"/>
      <c r="G37" s="154"/>
      <c r="H37" s="154"/>
      <c r="I37" s="156">
        <f t="shared" si="0"/>
        <v>0</v>
      </c>
      <c r="J37" s="154"/>
      <c r="K37" s="156">
        <f t="shared" si="1"/>
        <v>0</v>
      </c>
    </row>
    <row r="38" spans="1:11" ht="13.5" customHeight="1">
      <c r="A38" s="65">
        <v>0</v>
      </c>
      <c r="B38" s="151">
        <f>VLOOKUP(A38,'Service Lines (2)'!A:B,2,FALSE)</f>
        <v>0</v>
      </c>
      <c r="C38" s="154"/>
      <c r="D38" s="154"/>
      <c r="E38" s="154"/>
      <c r="F38" s="154"/>
      <c r="G38" s="154"/>
      <c r="H38" s="154"/>
      <c r="I38" s="156">
        <f t="shared" si="0"/>
        <v>0</v>
      </c>
      <c r="J38" s="154"/>
      <c r="K38" s="156">
        <f t="shared" si="1"/>
        <v>0</v>
      </c>
    </row>
    <row r="39" spans="1:11" ht="13.5" customHeight="1">
      <c r="A39" s="65">
        <v>0</v>
      </c>
      <c r="B39" s="151">
        <f>VLOOKUP(A39,'Service Lines (2)'!A:B,2,FALSE)</f>
        <v>0</v>
      </c>
      <c r="C39" s="154"/>
      <c r="D39" s="154"/>
      <c r="E39" s="154"/>
      <c r="F39" s="154"/>
      <c r="G39" s="154"/>
      <c r="H39" s="154"/>
      <c r="I39" s="156">
        <f t="shared" si="0"/>
        <v>0</v>
      </c>
      <c r="J39" s="154"/>
      <c r="K39" s="156">
        <f t="shared" si="1"/>
        <v>0</v>
      </c>
    </row>
    <row r="40" spans="1:11" ht="13.5" customHeight="1">
      <c r="A40" s="65">
        <v>0</v>
      </c>
      <c r="B40" s="151">
        <f>VLOOKUP(A40,'Service Lines (2)'!A:B,2,FALSE)</f>
        <v>0</v>
      </c>
      <c r="C40" s="154"/>
      <c r="D40" s="154"/>
      <c r="E40" s="154"/>
      <c r="F40" s="154"/>
      <c r="G40" s="154"/>
      <c r="H40" s="154"/>
      <c r="I40" s="156">
        <f t="shared" si="0"/>
        <v>0</v>
      </c>
      <c r="J40" s="154"/>
      <c r="K40" s="156">
        <f t="shared" si="1"/>
        <v>0</v>
      </c>
    </row>
    <row r="41" spans="1:11" ht="13.5" customHeight="1">
      <c r="A41" s="65">
        <v>0</v>
      </c>
      <c r="B41" s="151">
        <f>VLOOKUP(A41,'Service Lines (2)'!A:B,2,FALSE)</f>
        <v>0</v>
      </c>
      <c r="C41" s="154"/>
      <c r="D41" s="154"/>
      <c r="E41" s="154"/>
      <c r="F41" s="154"/>
      <c r="G41" s="154"/>
      <c r="H41" s="154"/>
      <c r="I41" s="156">
        <f t="shared" si="0"/>
        <v>0</v>
      </c>
      <c r="J41" s="154"/>
      <c r="K41" s="156">
        <f t="shared" si="1"/>
        <v>0</v>
      </c>
    </row>
    <row r="42" spans="1:11" ht="12.75" customHeight="1">
      <c r="A42" s="65">
        <v>0</v>
      </c>
      <c r="B42" s="151">
        <f>VLOOKUP(A42,'Service Lines (2)'!A:B,2,FALSE)</f>
        <v>0</v>
      </c>
      <c r="C42" s="155"/>
      <c r="D42" s="155"/>
      <c r="E42" s="155"/>
      <c r="F42" s="155"/>
      <c r="G42" s="155"/>
      <c r="H42" s="155"/>
      <c r="I42" s="156">
        <f t="shared" si="0"/>
        <v>0</v>
      </c>
      <c r="J42" s="155"/>
      <c r="K42" s="156">
        <f t="shared" si="1"/>
        <v>0</v>
      </c>
    </row>
  </sheetData>
  <customSheetViews>
    <customSheetView guid="{3672BE6D-DA44-4F84-8755-BB725FE2CB85}" fitToPage="1" topLeftCell="C1">
      <selection activeCell="F6" sqref="F6:F8"/>
      <pageMargins left="0.5" right="0.5" top="0" bottom="0.5" header="0" footer="0"/>
      <printOptions horizontalCentered="1"/>
      <pageSetup paperSize="5" scale="77" fitToWidth="3" orientation="landscape" horizontalDpi="4294967292" r:id="rId1"/>
      <headerFooter alignWithMargins="0">
        <oddHeader>&amp;R&amp;D</oddHeader>
        <oddFooter>&amp;C&amp;F  &amp;A</oddFooter>
      </headerFooter>
    </customSheetView>
    <customSheetView guid="{81E76056-C85E-436A-854B-2AA07CAC339A}" showPageBreaks="1" fitToPage="1" hiddenRows="1" hiddenColumns="1" topLeftCell="H1">
      <selection activeCell="A47" sqref="A47"/>
      <pageMargins left="0.5" right="0.5" top="0" bottom="0.5" header="0" footer="0"/>
      <printOptions horizontalCentered="1"/>
      <pageSetup paperSize="5" fitToWidth="3" orientation="landscape" horizontalDpi="4294967292" r:id="rId2"/>
      <headerFooter alignWithMargins="0">
        <oddHeader>&amp;R&amp;D</oddHeader>
        <oddFooter>&amp;C&amp;F  &amp;A</oddFooter>
      </headerFooter>
    </customSheetView>
    <customSheetView guid="{F63CD59A-FA97-46A3-B647-4BF9D9A9FE4F}" fitToPage="1" topLeftCell="A30">
      <selection activeCell="A47" sqref="A47"/>
      <pageMargins left="0.5" right="0.5" top="0" bottom="0.5" header="0" footer="0"/>
      <printOptions horizontalCentered="1"/>
      <pageSetup paperSize="5" scale="77" fitToWidth="3" orientation="landscape" horizontalDpi="4294967292" r:id="rId3"/>
      <headerFooter alignWithMargins="0">
        <oddHeader>&amp;R&amp;D</oddHeader>
        <oddFooter>&amp;C&amp;F  &amp;A</oddFooter>
      </headerFooter>
    </customSheetView>
  </customSheetViews>
  <phoneticPr fontId="0" type="noConversion"/>
  <printOptions horizontalCentered="1"/>
  <pageMargins left="0.7" right="0.7" top="0.75" bottom="0.75" header="0.3" footer="0.3"/>
  <pageSetup scale="63" fitToWidth="3" orientation="landscape" horizontalDpi="1200" verticalDpi="1200" r:id="rId4"/>
  <headerFooter alignWithMargins="0">
    <oddHeader>&amp;R&amp;D</oddHeader>
    <oddFooter>&amp;C&amp;F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Adm Info (1)</vt:lpstr>
      <vt:lpstr>Service Lines (2)</vt:lpstr>
      <vt:lpstr>Equipment (3)</vt:lpstr>
      <vt:lpstr>Salary Allocation (4)</vt:lpstr>
      <vt:lpstr>Salary &amp; Fringe (5)</vt:lpstr>
      <vt:lpstr>Other Expenses (6)</vt:lpstr>
      <vt:lpstr>'Adm Info (1)'!Print_Area</vt:lpstr>
      <vt:lpstr>'Equipment (3)'!Print_Area</vt:lpstr>
      <vt:lpstr>'Salary &amp; Fringe (5)'!Print_Area</vt:lpstr>
      <vt:lpstr>'Service Lines (2)'!Print_Area</vt:lpstr>
      <vt:lpstr>'Equipment (3)'!Print_Titles</vt:lpstr>
      <vt:lpstr>'Other Expenses (6)'!Print_Titles</vt:lpstr>
      <vt:lpstr>'Salary Allocation (4)'!Print_Titles</vt:lpstr>
      <vt:lpstr>'Service Lines (2)'!Print_Titles</vt:lpstr>
    </vt:vector>
  </TitlesOfParts>
  <Company>University of Florida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 and Accounting</dc:creator>
  <cp:lastModifiedBy>Andrew Vinard</cp:lastModifiedBy>
  <cp:lastPrinted>2016-07-11T19:22:34Z</cp:lastPrinted>
  <dcterms:created xsi:type="dcterms:W3CDTF">1998-10-28T14:55:47Z</dcterms:created>
  <dcterms:modified xsi:type="dcterms:W3CDTF">2017-10-19T18:53:44Z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